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210" windowHeight="10095" activeTab="0"/>
  </bookViews>
  <sheets>
    <sheet name="Kalkulátor_munkafüzet" sheetId="1" r:id="rId1"/>
    <sheet name="Munka1" sheetId="2" r:id="rId2"/>
  </sheets>
  <definedNames>
    <definedName name="_xlnm.Print_Area" localSheetId="0">'Kalkulátor_munkafüzet'!$B$1:$N$56</definedName>
  </definedNames>
  <calcPr fullCalcOnLoad="1"/>
</workbook>
</file>

<file path=xl/sharedStrings.xml><?xml version="1.0" encoding="utf-8"?>
<sst xmlns="http://schemas.openxmlformats.org/spreadsheetml/2006/main" count="177" uniqueCount="105">
  <si>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</si>
  <si>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</si>
  <si>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</si>
  <si>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</si>
  <si>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</si>
  <si>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</si>
  <si>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</si>
  <si>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</si>
  <si>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</si>
  <si>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</si>
  <si>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</si>
  <si>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Tárgyévi beruházás értéke</t>
  </si>
  <si>
    <t>Társasági adókedvezmények</t>
  </si>
  <si>
    <t>Adóterhek a hagyományos rendszerben</t>
  </si>
  <si>
    <t>Kisvállalati adó</t>
  </si>
  <si>
    <t>ÖSSZESEN</t>
  </si>
  <si>
    <t>Tárgyév</t>
  </si>
  <si>
    <t>12.</t>
  </si>
  <si>
    <t>13.</t>
  </si>
  <si>
    <t>15.</t>
  </si>
  <si>
    <t>14.</t>
  </si>
  <si>
    <t>16.</t>
  </si>
  <si>
    <t>17.</t>
  </si>
  <si>
    <t>Tárgyévet követő 1. év</t>
  </si>
  <si>
    <t>Tárgyévet követő 2. év</t>
  </si>
  <si>
    <t>Tárgyévet követő 3. év</t>
  </si>
  <si>
    <t>Tárgyévet követő 4. év</t>
  </si>
  <si>
    <t>Tárgyévet követő 5. év</t>
  </si>
  <si>
    <t>Tárgyévet követő 6. év</t>
  </si>
  <si>
    <t>Tárgyévet követő 7. év</t>
  </si>
  <si>
    <t>Tárgyévet követő 8. év</t>
  </si>
  <si>
    <t>Tárgyévet követő 9. év</t>
  </si>
  <si>
    <t>Tárgyévet követő 10. év</t>
  </si>
  <si>
    <t>Az adóévben keletkezett elhatárolt veszteség</t>
  </si>
  <si>
    <t>18.</t>
  </si>
  <si>
    <t>19.</t>
  </si>
  <si>
    <t>20.</t>
  </si>
  <si>
    <t>21.</t>
  </si>
  <si>
    <t>22.</t>
  </si>
  <si>
    <t>23.</t>
  </si>
  <si>
    <r>
      <t>A korábbi évek</t>
    </r>
    <r>
      <rPr>
        <u val="single"/>
        <sz val="11"/>
        <rFont val="Calibri"/>
        <family val="2"/>
      </rPr>
      <t xml:space="preserve"> új beruházásból származó</t>
    </r>
    <r>
      <rPr>
        <sz val="11"/>
        <rFont val="Calibri"/>
        <family val="2"/>
      </rPr>
      <t xml:space="preserve"> elhatárolt veszteségének az adóévi adóalapot csökkentő része</t>
    </r>
  </si>
  <si>
    <t>-</t>
  </si>
  <si>
    <t>24.</t>
  </si>
  <si>
    <t>ebből:  - új beruházásból fakadó veszteség</t>
  </si>
  <si>
    <t xml:space="preserve">               - további veszteség</t>
  </si>
  <si>
    <t>Társasági adóalapot módosító tételek, kivéve veszteségelhatárolás</t>
  </si>
  <si>
    <t>Készletek állományváltozása (tárgyév-megelőző év)</t>
  </si>
  <si>
    <r>
      <t xml:space="preserve">A korábbi évek </t>
    </r>
    <r>
      <rPr>
        <u val="single"/>
        <sz val="11"/>
        <rFont val="Calibri"/>
        <family val="2"/>
      </rPr>
      <t>nem új beruházásból származó</t>
    </r>
    <r>
      <rPr>
        <sz val="11"/>
        <rFont val="Calibri"/>
        <family val="2"/>
      </rPr>
      <t xml:space="preserve"> elhatárolt veszteségének az adóévi pozitív pénzforgalmi eredményt csökkentő része</t>
    </r>
  </si>
  <si>
    <t>A társasági adó rendszerében a korábbi évekről fennmaradt, a tárgyévben és az azt követő években felhasználható elhatárolt veszteség</t>
  </si>
  <si>
    <t>2.  Maximális (teljes évi) értékcsökkenés-leírási lehetőséget feltételezve</t>
  </si>
  <si>
    <t>Számviteli és adózási adatok</t>
  </si>
  <si>
    <t>Összes bevétel (nettó árbevétel, egyéb bevételek, pénzügyi műveletek bevételei, rendkívüli bevételek)</t>
  </si>
  <si>
    <t>Az előzőekben fel nem sorolt költségek, ráfordítások</t>
  </si>
  <si>
    <t xml:space="preserve">1. Az adóévben beszerzett, előállított, korábban még használatba nem vett tárgyi eszközök, szellemi termékek, kísérleti fejlesztés aktivált értékének bekerülési értéke </t>
  </si>
  <si>
    <r>
      <t>Ebből: "új" beruházás</t>
    </r>
    <r>
      <rPr>
        <vertAlign val="superscript"/>
        <sz val="11"/>
        <rFont val="Calibri"/>
        <family val="2"/>
      </rPr>
      <t>1</t>
    </r>
  </si>
  <si>
    <r>
      <t>A tárgyévi beruházásból fakadó értékcsökkenési leírás a társasági adóban</t>
    </r>
    <r>
      <rPr>
        <vertAlign val="superscript"/>
        <sz val="11"/>
        <rFont val="Calibri"/>
        <family val="2"/>
      </rPr>
      <t>2</t>
    </r>
  </si>
  <si>
    <t>25.</t>
  </si>
  <si>
    <t>3. Számított nyilvántartási érték: az immateriális jószág, a tárgyi eszköz bekerülési értéke, csökkentve az adóalapnál érvényesített értékcsökkenési leírással, növelve az adóalapnál érvényesített terven felüli értékcsökkenés visszaírt összegével (Tao. tv. 4. § 31/a.)</t>
  </si>
  <si>
    <t>A teljes tárgyévi beruházásra vonatkozó értékcsökkenési leírás (átlag-)kulcsa a társasági adóban (%/év)</t>
  </si>
  <si>
    <t>Az előző évek beruházásaiból fennmaradt, a társasági adóban érvényesíthető értékcsökkenési leírás</t>
  </si>
  <si>
    <t>26.</t>
  </si>
  <si>
    <t>27.</t>
  </si>
  <si>
    <t>28.</t>
  </si>
  <si>
    <t>29.</t>
  </si>
  <si>
    <t>30.</t>
  </si>
  <si>
    <t xml:space="preserve">Töltse ki az első ablakban található fehér mezőket! </t>
  </si>
  <si>
    <t>Elegendő a tárgyév celláit kitölteni, ez esetben a következő évekre vonatkozó kitölthető cellák értéke a tárgyévi érték marad.</t>
  </si>
  <si>
    <t>Társasági- és Kisvállalati adózást összehasonlító kalkulátor</t>
  </si>
  <si>
    <t>E R E D M É N Y :</t>
  </si>
  <si>
    <t>31.</t>
  </si>
  <si>
    <t>Az adatok tájékoztató jellegűek. A kalkulátorban számos egyszerűsítő feltételezéssel éltünk (ilyen pl. a rendezetlen számlák állományának változatlansága, illetve az időbeli elhatárolások hiánya). A tényleges adókötelezettség ezért a számítottól eltérő lehet. Ezek az eltérések azonban jellemzően nem az adó összegét, csupán annak időzítését befolyásolják.</t>
  </si>
  <si>
    <t>A 6. sorban meghatározott összegre a társasági adóban érvényesíthető értékcsökkenési leírás (átlag-)kulcsa (%/év)</t>
  </si>
  <si>
    <t>Jelölje x-szel a 6. sorban figyelembe vett eszközök könyvekből történő kivezetésének évét! A sor kitöltése nem kötelező!</t>
  </si>
  <si>
    <t>32.</t>
  </si>
  <si>
    <t>33.</t>
  </si>
  <si>
    <t>Szoc.ho. és Szakképzési hozzájárulás kedvezményei</t>
  </si>
  <si>
    <t>Adózás előtti eredmény (1.-13.)</t>
  </si>
  <si>
    <t>Számított adóalap (21.+16.-min[(21.+16.)/2; 15.])</t>
  </si>
  <si>
    <t>TAO (23.-17., de minimum 23.*0,3)</t>
  </si>
  <si>
    <t>SZOC.HO. És SZAKKÉPZÉSI HOZZÁJÁRULÁS (10.*0,285-18.)</t>
  </si>
  <si>
    <t>Az adóalanyiságot megelőző év zárókészletének a tárgyévi zárókészletet meghaladó része (-14., amennyiben 14.&lt;0)</t>
  </si>
  <si>
    <t>34.</t>
  </si>
  <si>
    <t>A KIVA alapja (32.-33.)</t>
  </si>
  <si>
    <r>
      <t>KIVA</t>
    </r>
    <r>
      <rPr>
        <sz val="11"/>
        <rFont val="Calibri"/>
        <family val="2"/>
      </rPr>
      <t xml:space="preserve"> (34.*0,16)</t>
    </r>
  </si>
  <si>
    <r>
      <t>A tárgyévet megelőző adóévben az immateriális jószág, tárgyi eszköz számított nyilvántartási értéke</t>
    </r>
    <r>
      <rPr>
        <vertAlign val="superscript"/>
        <sz val="11"/>
        <rFont val="Calibri"/>
        <family val="2"/>
      </rPr>
      <t>3</t>
    </r>
  </si>
  <si>
    <t>Az előző sorban meghatározott összegre a társasági adóban érvényesíthető értékcsökkenési leírás (átlag-)kulcsa (%/év)</t>
  </si>
  <si>
    <r>
      <t>Személyi jellegű ráfordítások (szoc.ho és szakképzési hozzájárulás nélkül)</t>
    </r>
    <r>
      <rPr>
        <vertAlign val="superscript"/>
        <sz val="11"/>
        <rFont val="Calibri"/>
        <family val="2"/>
      </rPr>
      <t>4</t>
    </r>
  </si>
  <si>
    <t>Szociális hozzájárulási adó és szakképzési hozzájárulás (9.*0,285-17.)</t>
  </si>
  <si>
    <r>
      <t>Összes ráfordítás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(5.+8.+9.+10.+11.)</t>
    </r>
  </si>
  <si>
    <r>
      <t>Ebből: a 100%-os kedvezmények összege</t>
    </r>
    <r>
      <rPr>
        <vertAlign val="superscript"/>
        <sz val="11"/>
        <rFont val="Calibri"/>
        <family val="2"/>
      </rPr>
      <t>5</t>
    </r>
  </si>
  <si>
    <t>Pénzforgalmi szemléletű eredmény az előző évekről áthozott csökkentő tételek és első évi készletcsökkenési korrekció nélkül (1.-2.-10.-12.-14.)</t>
  </si>
  <si>
    <t>Az adóalanyiság időszaka előtt megszerzett immateriális jószág, tárgyi eszköz  (ideértve a beruházást is) számított nyilvántartási értékének az adóévi pénzforgalmi eredményt csökkentő része (6./10, tekintettel 8.-ra)</t>
  </si>
  <si>
    <t xml:space="preserve">Személyi jellegű kifizetések (figyelembe véve a kedvezményezett foglalkoztatott után érvényesíthető kedvezményt) (10.-19./0,285-20./0,29) </t>
  </si>
  <si>
    <t>A KIVA alapja az új beruházásból származó veszteségleírás figyelembevétele nélkül (24.-25.-26.-31.+30., de minimum 30.)</t>
  </si>
  <si>
    <t>Számított adó (22.*0,1)</t>
  </si>
  <si>
    <t>4. Csak Tbj. Szerint járulékalapot képező személyi jellegű kifizetések (a kedvezményezett foglalkoztatott után érvényesíthető kedvezményre való tekintet nélkül)</t>
  </si>
  <si>
    <r>
      <t>A tárgyévet megelőző adóévben az immateriális jószág, tárgyi eszköz (ideértve a beruházást is) számított nyilvántartási értéke</t>
    </r>
    <r>
      <rPr>
        <vertAlign val="superscript"/>
        <sz val="11"/>
        <rFont val="Calibri"/>
        <family val="2"/>
      </rPr>
      <t>3</t>
    </r>
  </si>
  <si>
    <r>
      <t>Személyi jellegű ráfordítások (szoc. ho és szakképzési hozzájárulás nélkül)</t>
    </r>
    <r>
      <rPr>
        <vertAlign val="superscript"/>
        <sz val="11"/>
        <rFont val="Calibri"/>
        <family val="2"/>
      </rPr>
      <t>4</t>
    </r>
  </si>
  <si>
    <t>Szociális hozzájárulási adó és szakképzési hozzájárulás (10.*0,285-18.)</t>
  </si>
  <si>
    <r>
      <t>Összes ráfordítás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(5.+9.+10.+11.+12.)</t>
    </r>
  </si>
  <si>
    <t>5. A továbbiakban azt feltételezzük, hogy az adózó nem vesz igénybe fejlesztési adókedvezményt, azaz a kedvezmények a számított adó 70%-áig vehetők igénybe</t>
  </si>
  <si>
    <r>
      <t>A 18. sorból a 25 év alatti illetve 55 feletti munkavállalók és a szakképzettséget nem igénylő munkakörben foglalkoztatottak kedvezményei</t>
    </r>
    <r>
      <rPr>
        <vertAlign val="superscript"/>
        <sz val="11"/>
        <rFont val="Calibri"/>
        <family val="2"/>
      </rPr>
      <t>6</t>
    </r>
  </si>
  <si>
    <r>
      <t>A 18. sorból a GYES-ről visszatérők, a pályakezdők és a tartós munkanélküliség után munkát vállalók kedvezményei</t>
    </r>
    <r>
      <rPr>
        <vertAlign val="superscript"/>
        <sz val="11"/>
        <rFont val="Calibri"/>
        <family val="2"/>
      </rPr>
      <t>6</t>
    </r>
  </si>
  <si>
    <r>
      <t>Társasági adókedvezmények</t>
    </r>
    <r>
      <rPr>
        <vertAlign val="superscript"/>
        <sz val="11"/>
        <rFont val="Calibri"/>
        <family val="2"/>
      </rPr>
      <t>5</t>
    </r>
  </si>
  <si>
    <t>6. A továbbiakban azt feltételezzük, hogy az adózó az egyes munkavállalók esetében teljes mértékben ki tudta használni a megadott kedvezményeket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</si>
</sst>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vertAlign val="superscript"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6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C00000"/>
      <name val="Calibri"/>
      <family val="2"/>
    </font>
    <font>
      <b/>
      <sz val="16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4" borderId="11" xfId="0" applyNumberFormat="1" applyFont="1" applyFill="1" applyBorder="1" applyAlignment="1" applyProtection="1">
      <alignment/>
      <protection hidden="1"/>
    </xf>
    <xf numFmtId="3" fontId="2" fillId="4" borderId="10" xfId="0" applyNumberFormat="1" applyFont="1" applyFill="1" applyBorder="1" applyAlignment="1" applyProtection="1">
      <alignment/>
      <protection hidden="1"/>
    </xf>
    <xf numFmtId="3" fontId="2" fillId="4" borderId="12" xfId="0" applyNumberFormat="1" applyFont="1" applyFill="1" applyBorder="1" applyAlignment="1" applyProtection="1">
      <alignment/>
      <protection hidden="1"/>
    </xf>
    <xf numFmtId="3" fontId="2" fillId="4" borderId="13" xfId="0" applyNumberFormat="1" applyFont="1" applyFill="1" applyBorder="1" applyAlignment="1" applyProtection="1">
      <alignment/>
      <protection hidden="1"/>
    </xf>
    <xf numFmtId="3" fontId="3" fillId="4" borderId="14" xfId="0" applyNumberFormat="1" applyFont="1" applyFill="1" applyBorder="1" applyAlignment="1" applyProtection="1">
      <alignment/>
      <protection hidden="1"/>
    </xf>
    <xf numFmtId="3" fontId="3" fillId="4" borderId="15" xfId="0" applyNumberFormat="1" applyFont="1" applyFill="1" applyBorder="1" applyAlignment="1" applyProtection="1">
      <alignment/>
      <protection hidden="1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wrapText="1"/>
      <protection hidden="1"/>
    </xf>
    <xf numFmtId="0" fontId="9" fillId="34" borderId="0" xfId="0" applyFont="1" applyFill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left" wrapText="1"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 quotePrefix="1">
      <alignment horizontal="left"/>
      <protection hidden="1"/>
    </xf>
    <xf numFmtId="9" fontId="2" fillId="0" borderId="11" xfId="60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34" borderId="19" xfId="0" applyFont="1" applyFill="1" applyBorder="1" applyAlignment="1" applyProtection="1">
      <alignment horizontal="left" wrapText="1"/>
      <protection hidden="1"/>
    </xf>
    <xf numFmtId="0" fontId="2" fillId="34" borderId="0" xfId="0" applyFont="1" applyFill="1" applyBorder="1" applyAlignment="1" applyProtection="1">
      <alignment horizontal="left" wrapText="1"/>
      <protection hidden="1"/>
    </xf>
    <xf numFmtId="0" fontId="2" fillId="34" borderId="21" xfId="0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left" wrapText="1"/>
      <protection hidden="1"/>
    </xf>
    <xf numFmtId="0" fontId="2" fillId="0" borderId="11" xfId="60" applyNumberFormat="1" applyFont="1" applyFill="1" applyBorder="1" applyAlignment="1" applyProtection="1">
      <alignment horizontal="right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0" fontId="45" fillId="34" borderId="23" xfId="0" applyFont="1" applyFill="1" applyBorder="1" applyAlignment="1" applyProtection="1">
      <alignment horizontal="center" vertical="center"/>
      <protection hidden="1"/>
    </xf>
    <xf numFmtId="0" fontId="45" fillId="34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45" fillId="34" borderId="23" xfId="0" applyFont="1" applyFill="1" applyBorder="1" applyAlignment="1" applyProtection="1">
      <alignment horizontal="center" vertical="center" wrapText="1"/>
      <protection hidden="1"/>
    </xf>
    <xf numFmtId="0" fontId="45" fillId="34" borderId="24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Alignment="1" applyProtection="1">
      <alignment horizontal="left" wrapText="1"/>
      <protection hidden="1"/>
    </xf>
    <xf numFmtId="0" fontId="9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 horizontal="center"/>
      <protection hidden="1"/>
    </xf>
    <xf numFmtId="0" fontId="45" fillId="34" borderId="21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wrapText="1"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 vertical="top" wrapText="1"/>
      <protection hidden="1"/>
    </xf>
    <xf numFmtId="0" fontId="46" fillId="34" borderId="0" xfId="0" applyFont="1" applyFill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 horizontal="left"/>
      <protection hidden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44"/>
  <sheetViews>
    <sheetView tabSelected="1" zoomScale="85" zoomScaleNormal="85" zoomScalePageLayoutView="0" workbookViewId="0" topLeftCell="A1">
      <selection activeCell="B1" sqref="B1:N1"/>
    </sheetView>
  </sheetViews>
  <sheetFormatPr defaultColWidth="9.140625" defaultRowHeight="15"/>
  <cols>
    <col min="1" max="1" width="3.8515625" style="11" customWidth="1"/>
    <col min="2" max="2" width="5.140625" style="3" customWidth="1"/>
    <col min="3" max="3" width="72.28125" style="3" customWidth="1"/>
    <col min="4" max="4" width="13.28125" style="3" customWidth="1"/>
    <col min="5" max="14" width="11.00390625" style="3" customWidth="1"/>
    <col min="15" max="37" width="9.140625" style="12" customWidth="1"/>
    <col min="38" max="16384" width="9.140625" style="3" customWidth="1"/>
  </cols>
  <sheetData>
    <row r="1" spans="1:37" s="8" customFormat="1" ht="43.5" customHeight="1">
      <c r="A1" s="18"/>
      <c r="B1" s="77" t="s">
        <v>67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9" customFormat="1" ht="15.75">
      <c r="A2" s="19"/>
      <c r="B2" s="78" t="s">
        <v>65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s="10" customFormat="1" ht="15.75">
      <c r="A3" s="20"/>
      <c r="B3" s="66" t="s">
        <v>66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10" customFormat="1" ht="15.75">
      <c r="A4" s="2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10" customFormat="1" ht="31.5" customHeight="1">
      <c r="A5" s="20"/>
      <c r="B5" s="65" t="s">
        <v>70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7" customFormat="1" ht="15">
      <c r="A6" s="21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2:14" ht="1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2:14" ht="45" customHeight="1">
      <c r="B8" s="63" t="s">
        <v>50</v>
      </c>
      <c r="C8" s="64"/>
      <c r="D8" s="35" t="s">
        <v>16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</row>
    <row r="9" spans="2:14" ht="31.5" customHeight="1">
      <c r="B9" s="40" t="s">
        <v>0</v>
      </c>
      <c r="C9" s="41" t="s">
        <v>51</v>
      </c>
      <c r="D9" s="25">
        <v>0</v>
      </c>
      <c r="E9" s="33">
        <f>D9</f>
        <v>0</v>
      </c>
      <c r="F9" s="25">
        <f aca="true" t="shared" si="0" ref="F9:N9">E9</f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</row>
    <row r="10" spans="1:14" ht="15">
      <c r="A10" s="22"/>
      <c r="B10" s="42" t="s">
        <v>1</v>
      </c>
      <c r="C10" s="48" t="s">
        <v>11</v>
      </c>
      <c r="D10" s="26">
        <v>0</v>
      </c>
      <c r="E10" s="30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1:14" ht="17.25">
      <c r="A11" s="22"/>
      <c r="B11" s="42" t="s">
        <v>2</v>
      </c>
      <c r="C11" s="48" t="s">
        <v>54</v>
      </c>
      <c r="D11" s="26">
        <v>0</v>
      </c>
      <c r="E11" s="30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1:14" ht="29.25" customHeight="1">
      <c r="A12" s="22"/>
      <c r="B12" s="42" t="s">
        <v>3</v>
      </c>
      <c r="C12" s="43" t="s">
        <v>58</v>
      </c>
      <c r="D12" s="45">
        <v>0</v>
      </c>
      <c r="E12" s="30" t="s">
        <v>41</v>
      </c>
      <c r="F12" s="27" t="s">
        <v>41</v>
      </c>
      <c r="G12" s="27" t="s">
        <v>41</v>
      </c>
      <c r="H12" s="27" t="s">
        <v>41</v>
      </c>
      <c r="I12" s="27" t="s">
        <v>41</v>
      </c>
      <c r="J12" s="27" t="s">
        <v>41</v>
      </c>
      <c r="K12" s="27" t="s">
        <v>41</v>
      </c>
      <c r="L12" s="27" t="s">
        <v>41</v>
      </c>
      <c r="M12" s="27" t="s">
        <v>41</v>
      </c>
      <c r="N12" s="27" t="s">
        <v>41</v>
      </c>
    </row>
    <row r="13" spans="1:14" ht="17.25">
      <c r="A13" s="22"/>
      <c r="B13" s="42" t="s">
        <v>4</v>
      </c>
      <c r="C13" s="48" t="s">
        <v>55</v>
      </c>
      <c r="D13" s="27">
        <f>D10*D12</f>
        <v>0</v>
      </c>
      <c r="E13" s="30">
        <f>IF($D$10-$D$12*$D$10&gt;0,MIN($D$10-$D$12*$D$10,$D$10*$D$12),0)</f>
        <v>0</v>
      </c>
      <c r="F13" s="27">
        <f>IF($D$10-$D$12*$D$10*2&gt;0,MIN($D$10-$D$12*$D$10*2,$D$10*$D$12),0)</f>
        <v>0</v>
      </c>
      <c r="G13" s="27">
        <f>IF($D$10-$D$12*$D$10*3&gt;0,MIN($D$10-$D$12*$D$10*3,$D$10*$D$12),0)</f>
        <v>0</v>
      </c>
      <c r="H13" s="27">
        <f>IF($D$10-$D$12*$D$10*4&gt;0,MIN($D$10-$D$12*$D$10*4,$D$10*$D$12),0)</f>
        <v>0</v>
      </c>
      <c r="I13" s="27">
        <f>IF($D$10-$D$12*$D$10*5&gt;0,MIN($D$10-$D$12*$D$10*5,$D$10*$D$12),0)</f>
        <v>0</v>
      </c>
      <c r="J13" s="27">
        <f>IF($D$10-$D$12*$D$10*6&gt;0,MIN($D$10-$D$12*$D$10*6,$D$10*$D$12),0)</f>
        <v>0</v>
      </c>
      <c r="K13" s="27">
        <f>IF($D$10-$D$12*$D$10*7&gt;0,MIN($D$10-$D$12*$D$10*7,$D$10*$D$12),0)</f>
        <v>0</v>
      </c>
      <c r="L13" s="27">
        <f>IF($D$10-$D$12*$D$10*8&gt;0,MIN($D$10-$D$12*$D$10*8,$D$10*$D$12),0)</f>
        <v>0</v>
      </c>
      <c r="M13" s="27">
        <f>IF($D$10-$D$12*$D$10*9&gt;0,MIN($D$10-$D$12*$D$10*9,$D$10*$D$12),0)</f>
        <v>0</v>
      </c>
      <c r="N13" s="27">
        <f>IF($D$10-$D$12*$D$10*10&gt;0,MIN($D$10-$D$12*$D$10*10,$D$10*$D$12),0)</f>
        <v>0</v>
      </c>
    </row>
    <row r="14" spans="2:14" ht="33" customHeight="1">
      <c r="B14" s="42" t="s">
        <v>5</v>
      </c>
      <c r="C14" s="43" t="s">
        <v>96</v>
      </c>
      <c r="D14" s="26">
        <v>0</v>
      </c>
      <c r="E14" s="30" t="s">
        <v>41</v>
      </c>
      <c r="F14" s="27" t="s">
        <v>41</v>
      </c>
      <c r="G14" s="27" t="s">
        <v>41</v>
      </c>
      <c r="H14" s="27" t="s">
        <v>41</v>
      </c>
      <c r="I14" s="27" t="s">
        <v>41</v>
      </c>
      <c r="J14" s="27" t="s">
        <v>41</v>
      </c>
      <c r="K14" s="27" t="s">
        <v>41</v>
      </c>
      <c r="L14" s="27" t="s">
        <v>41</v>
      </c>
      <c r="M14" s="27" t="s">
        <v>41</v>
      </c>
      <c r="N14" s="27" t="s">
        <v>41</v>
      </c>
    </row>
    <row r="15" spans="2:14" ht="30" customHeight="1">
      <c r="B15" s="42" t="s">
        <v>6</v>
      </c>
      <c r="C15" s="43" t="s">
        <v>71</v>
      </c>
      <c r="D15" s="45">
        <v>0</v>
      </c>
      <c r="E15" s="30" t="s">
        <v>41</v>
      </c>
      <c r="F15" s="27" t="s">
        <v>41</v>
      </c>
      <c r="G15" s="27" t="s">
        <v>41</v>
      </c>
      <c r="H15" s="27" t="s">
        <v>41</v>
      </c>
      <c r="I15" s="27" t="s">
        <v>41</v>
      </c>
      <c r="J15" s="27" t="s">
        <v>41</v>
      </c>
      <c r="K15" s="27" t="s">
        <v>41</v>
      </c>
      <c r="L15" s="27" t="s">
        <v>41</v>
      </c>
      <c r="M15" s="27" t="s">
        <v>41</v>
      </c>
      <c r="N15" s="27" t="s">
        <v>41</v>
      </c>
    </row>
    <row r="16" spans="2:14" ht="30" customHeight="1">
      <c r="B16" s="42" t="s">
        <v>7</v>
      </c>
      <c r="C16" s="43" t="s">
        <v>72</v>
      </c>
      <c r="D16" s="56"/>
      <c r="E16" s="57"/>
      <c r="F16" s="58"/>
      <c r="G16" s="58"/>
      <c r="H16" s="58"/>
      <c r="I16" s="58"/>
      <c r="J16" s="58"/>
      <c r="K16" s="58"/>
      <c r="L16" s="58"/>
      <c r="M16" s="58"/>
      <c r="N16" s="58"/>
    </row>
    <row r="17" spans="2:14" ht="31.5" customHeight="1">
      <c r="B17" s="42" t="s">
        <v>8</v>
      </c>
      <c r="C17" s="43" t="s">
        <v>59</v>
      </c>
      <c r="D17" s="27">
        <f>D14*D15</f>
        <v>0</v>
      </c>
      <c r="E17" s="30">
        <f>IF($D$14-$D$14*$D$15&gt;0,MIN($D$14-$D$14*$D$15,$D$14*$D$15),0)</f>
        <v>0</v>
      </c>
      <c r="F17" s="27">
        <f>IF($D$14-$D$14*$D$15*2&gt;0,MIN($D$14-$D$14*$D$15*2,$D$14*$D$15),0)</f>
        <v>0</v>
      </c>
      <c r="G17" s="27">
        <f>IF($D$14-$D$14*$D$15*3&gt;0,MIN($D$14-$D$14*$D$15*3,$D$14*$D$15),0)</f>
        <v>0</v>
      </c>
      <c r="H17" s="27">
        <f>IF($D$14-$D$14*$D$15*4&gt;0,MIN($D$14-$D$14*$D$15*4,$D$14*$D$15),0)</f>
        <v>0</v>
      </c>
      <c r="I17" s="27">
        <f>IF($D$14-$D$14*$D$15*5&gt;0,MIN($D$14-$D$14*$D$15*5,$D$14*$D$15),0)</f>
        <v>0</v>
      </c>
      <c r="J17" s="27">
        <f>IF($D$14-$D$14*$D$15*6&gt;0,MIN($D$14-$D$14*$D$15*6,$D$14*$D$15),0)</f>
        <v>0</v>
      </c>
      <c r="K17" s="27">
        <f>IF($D$14-$D$14*$D$15*7&gt;0,MIN($D$14-$D$14*$D$15*7,$D$14*$D$15),0)</f>
        <v>0</v>
      </c>
      <c r="L17" s="27">
        <f>IF($D$14-$D$14*$D$15*8&gt;0,MIN($D$14-$D$14*$D$15*8,$D$14*$D$15),0)</f>
        <v>0</v>
      </c>
      <c r="M17" s="27">
        <f>IF($D$14-$D$14*$D$15*9&gt;0,MIN($D$14-$D$14*$D$15*9,$D$14*$D$15),0)</f>
        <v>0</v>
      </c>
      <c r="N17" s="27">
        <f>IF($D$14-$D$14*$D$15*10&gt;0,MIN($D$14-$D$14*$D$15*10,$D$14*$D$15),0)</f>
        <v>0</v>
      </c>
    </row>
    <row r="18" spans="2:14" ht="17.25">
      <c r="B18" s="42" t="s">
        <v>10</v>
      </c>
      <c r="C18" s="48" t="s">
        <v>97</v>
      </c>
      <c r="D18" s="26">
        <v>0</v>
      </c>
      <c r="E18" s="34">
        <f>D18</f>
        <v>0</v>
      </c>
      <c r="F18" s="26">
        <f>E18</f>
        <v>0</v>
      </c>
      <c r="G18" s="26">
        <f aca="true" t="shared" si="1" ref="G18:N18">F18</f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</row>
    <row r="19" spans="2:14" ht="15">
      <c r="B19" s="42" t="s">
        <v>9</v>
      </c>
      <c r="C19" s="48" t="s">
        <v>98</v>
      </c>
      <c r="D19" s="27">
        <f aca="true" t="shared" si="2" ref="D19:N19">D18*0.285-D26</f>
        <v>0</v>
      </c>
      <c r="E19" s="30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27">
        <f t="shared" si="2"/>
        <v>0</v>
      </c>
    </row>
    <row r="20" spans="2:14" ht="15">
      <c r="B20" s="53" t="s">
        <v>17</v>
      </c>
      <c r="C20" s="48" t="s">
        <v>52</v>
      </c>
      <c r="D20" s="26">
        <v>0</v>
      </c>
      <c r="E20" s="34">
        <f>D20</f>
        <v>0</v>
      </c>
      <c r="F20" s="26">
        <f aca="true" t="shared" si="3" ref="F20:N20">E20</f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</row>
    <row r="21" spans="2:14" ht="17.25">
      <c r="B21" s="42" t="s">
        <v>18</v>
      </c>
      <c r="C21" s="48" t="s">
        <v>99</v>
      </c>
      <c r="D21" s="27">
        <f aca="true" t="shared" si="4" ref="D21:N21">D13+D17+D18+D19+D20</f>
        <v>0</v>
      </c>
      <c r="E21" s="30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27">
        <f t="shared" si="4"/>
        <v>0</v>
      </c>
      <c r="N21" s="27">
        <f t="shared" si="4"/>
        <v>0</v>
      </c>
    </row>
    <row r="22" spans="2:14" ht="15">
      <c r="B22" s="42" t="s">
        <v>20</v>
      </c>
      <c r="C22" s="48" t="s">
        <v>46</v>
      </c>
      <c r="D22" s="26">
        <v>0</v>
      </c>
      <c r="E22" s="3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1:14" ht="30" customHeight="1">
      <c r="A23" s="23"/>
      <c r="B23" s="53" t="s">
        <v>19</v>
      </c>
      <c r="C23" s="43" t="s">
        <v>48</v>
      </c>
      <c r="D23" s="26">
        <v>0</v>
      </c>
      <c r="E23" s="30">
        <f aca="true" t="shared" si="5" ref="E23:N23">IF(D39&lt;0,IF(D38+D24&gt;0,D23-D38-D24+D39,D23)-D39,IF(D38+D24&gt;0,D23-D38-D24+D39,D23))</f>
        <v>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7">
        <f t="shared" si="5"/>
        <v>0</v>
      </c>
      <c r="J23" s="27">
        <f t="shared" si="5"/>
        <v>0</v>
      </c>
      <c r="K23" s="27">
        <f t="shared" si="5"/>
        <v>0</v>
      </c>
      <c r="L23" s="27">
        <f t="shared" si="5"/>
        <v>0</v>
      </c>
      <c r="M23" s="27">
        <f t="shared" si="5"/>
        <v>0</v>
      </c>
      <c r="N23" s="27">
        <f t="shared" si="5"/>
        <v>0</v>
      </c>
    </row>
    <row r="24" spans="2:14" ht="15">
      <c r="B24" s="42" t="s">
        <v>21</v>
      </c>
      <c r="C24" s="48" t="s">
        <v>45</v>
      </c>
      <c r="D24" s="26">
        <v>0</v>
      </c>
      <c r="E24" s="34">
        <f aca="true" t="shared" si="6" ref="E24:N25">D24</f>
        <v>0</v>
      </c>
      <c r="F24" s="26">
        <f t="shared" si="6"/>
        <v>0</v>
      </c>
      <c r="G24" s="26">
        <f t="shared" si="6"/>
        <v>0</v>
      </c>
      <c r="H24" s="26">
        <f t="shared" si="6"/>
        <v>0</v>
      </c>
      <c r="I24" s="26">
        <f t="shared" si="6"/>
        <v>0</v>
      </c>
      <c r="J24" s="26">
        <f t="shared" si="6"/>
        <v>0</v>
      </c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</row>
    <row r="25" spans="2:14" ht="17.25">
      <c r="B25" s="42" t="s">
        <v>22</v>
      </c>
      <c r="C25" s="48" t="s">
        <v>103</v>
      </c>
      <c r="D25" s="26">
        <v>0</v>
      </c>
      <c r="E25" s="34">
        <f t="shared" si="6"/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</row>
    <row r="26" spans="2:14" ht="15">
      <c r="B26" s="42" t="s">
        <v>34</v>
      </c>
      <c r="C26" s="43" t="s">
        <v>75</v>
      </c>
      <c r="D26" s="26">
        <v>0</v>
      </c>
      <c r="E26" s="34">
        <f aca="true" t="shared" si="7" ref="E26:N26">D26</f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0</v>
      </c>
      <c r="L26" s="26">
        <f t="shared" si="7"/>
        <v>0</v>
      </c>
      <c r="M26" s="26">
        <f t="shared" si="7"/>
        <v>0</v>
      </c>
      <c r="N26" s="26">
        <f t="shared" si="7"/>
        <v>0</v>
      </c>
    </row>
    <row r="27" spans="2:14" ht="32.25">
      <c r="B27" s="42" t="s">
        <v>35</v>
      </c>
      <c r="C27" s="43" t="s">
        <v>102</v>
      </c>
      <c r="D27" s="26">
        <v>0</v>
      </c>
      <c r="E27" s="34">
        <f>D27</f>
        <v>0</v>
      </c>
      <c r="F27" s="34">
        <f aca="true" t="shared" si="8" ref="F27:N27">E27</f>
        <v>0</v>
      </c>
      <c r="G27" s="34">
        <f t="shared" si="8"/>
        <v>0</v>
      </c>
      <c r="H27" s="34">
        <f t="shared" si="8"/>
        <v>0</v>
      </c>
      <c r="I27" s="34">
        <f t="shared" si="8"/>
        <v>0</v>
      </c>
      <c r="J27" s="34">
        <f t="shared" si="8"/>
        <v>0</v>
      </c>
      <c r="K27" s="34">
        <f t="shared" si="8"/>
        <v>0</v>
      </c>
      <c r="L27" s="34">
        <f t="shared" si="8"/>
        <v>0</v>
      </c>
      <c r="M27" s="34">
        <f t="shared" si="8"/>
        <v>0</v>
      </c>
      <c r="N27" s="34">
        <f t="shared" si="8"/>
        <v>0</v>
      </c>
    </row>
    <row r="28" spans="2:14" ht="33.75" customHeight="1">
      <c r="B28" s="54" t="s">
        <v>36</v>
      </c>
      <c r="C28" s="55" t="s">
        <v>101</v>
      </c>
      <c r="D28" s="46">
        <v>0</v>
      </c>
      <c r="E28" s="46">
        <f aca="true" t="shared" si="9" ref="E28:N28">D28</f>
        <v>0</v>
      </c>
      <c r="F28" s="46">
        <f t="shared" si="9"/>
        <v>0</v>
      </c>
      <c r="G28" s="46">
        <f t="shared" si="9"/>
        <v>0</v>
      </c>
      <c r="H28" s="46">
        <f t="shared" si="9"/>
        <v>0</v>
      </c>
      <c r="I28" s="46">
        <f t="shared" si="9"/>
        <v>0</v>
      </c>
      <c r="J28" s="46">
        <f t="shared" si="9"/>
        <v>0</v>
      </c>
      <c r="K28" s="46">
        <f t="shared" si="9"/>
        <v>0</v>
      </c>
      <c r="L28" s="46">
        <f t="shared" si="9"/>
        <v>0</v>
      </c>
      <c r="M28" s="46">
        <f t="shared" si="9"/>
        <v>0</v>
      </c>
      <c r="N28" s="46">
        <f t="shared" si="9"/>
        <v>0</v>
      </c>
    </row>
    <row r="29" spans="1:37" s="6" customFormat="1" ht="12">
      <c r="A29" s="24"/>
      <c r="B29" s="70" t="s">
        <v>53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s="5" customFormat="1" ht="12" customHeight="1">
      <c r="A30" s="24"/>
      <c r="B30" s="70" t="s">
        <v>49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s="6" customFormat="1" ht="12">
      <c r="A31" s="24"/>
      <c r="B31" s="76" t="s">
        <v>57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s="6" customFormat="1" ht="12" customHeight="1">
      <c r="A32" s="24"/>
      <c r="B32" s="70" t="s">
        <v>95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s="6" customFormat="1" ht="12" customHeight="1">
      <c r="A33" s="24"/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s="6" customFormat="1" ht="12" customHeight="1">
      <c r="A34" s="24"/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s="4" customFormat="1" ht="39.75" customHeight="1">
      <c r="A35" s="11"/>
      <c r="B35" s="69" t="s">
        <v>68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14" ht="45" customHeight="1">
      <c r="B36" s="59" t="s">
        <v>13</v>
      </c>
      <c r="C36" s="60"/>
      <c r="D36" s="37" t="s">
        <v>16</v>
      </c>
      <c r="E36" s="38" t="s">
        <v>23</v>
      </c>
      <c r="F36" s="36" t="s">
        <v>24</v>
      </c>
      <c r="G36" s="36" t="s">
        <v>25</v>
      </c>
      <c r="H36" s="36" t="s">
        <v>26</v>
      </c>
      <c r="I36" s="36" t="s">
        <v>27</v>
      </c>
      <c r="J36" s="36" t="s">
        <v>28</v>
      </c>
      <c r="K36" s="36" t="s">
        <v>29</v>
      </c>
      <c r="L36" s="36" t="s">
        <v>30</v>
      </c>
      <c r="M36" s="36" t="s">
        <v>31</v>
      </c>
      <c r="N36" s="36" t="s">
        <v>32</v>
      </c>
    </row>
    <row r="37" spans="1:37" s="1" customFormat="1" ht="15">
      <c r="A37" s="11"/>
      <c r="B37" s="61" t="s">
        <v>78</v>
      </c>
      <c r="C37" s="62"/>
      <c r="D37" s="28">
        <f aca="true" t="shared" si="10" ref="D37:N37">IF(D40&gt;0,MAX(0.3*D40,D40-D25),0)</f>
        <v>0</v>
      </c>
      <c r="E37" s="29">
        <f t="shared" si="10"/>
        <v>0</v>
      </c>
      <c r="F37" s="28">
        <f t="shared" si="10"/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14" ht="15">
      <c r="B38" s="52" t="s">
        <v>37</v>
      </c>
      <c r="C38" s="48" t="s">
        <v>76</v>
      </c>
      <c r="D38" s="27">
        <f aca="true" t="shared" si="11" ref="D38:N38">D9-D21</f>
        <v>0</v>
      </c>
      <c r="E38" s="30">
        <f t="shared" si="11"/>
        <v>0</v>
      </c>
      <c r="F38" s="27">
        <f t="shared" si="11"/>
        <v>0</v>
      </c>
      <c r="G38" s="27">
        <f t="shared" si="11"/>
        <v>0</v>
      </c>
      <c r="H38" s="27">
        <f t="shared" si="11"/>
        <v>0</v>
      </c>
      <c r="I38" s="27">
        <f t="shared" si="11"/>
        <v>0</v>
      </c>
      <c r="J38" s="27">
        <f t="shared" si="11"/>
        <v>0</v>
      </c>
      <c r="K38" s="27">
        <f t="shared" si="11"/>
        <v>0</v>
      </c>
      <c r="L38" s="27">
        <f t="shared" si="11"/>
        <v>0</v>
      </c>
      <c r="M38" s="27">
        <f t="shared" si="11"/>
        <v>0</v>
      </c>
      <c r="N38" s="27">
        <f t="shared" si="11"/>
        <v>0</v>
      </c>
    </row>
    <row r="39" spans="2:14" ht="15">
      <c r="B39" s="52" t="s">
        <v>38</v>
      </c>
      <c r="C39" s="48" t="s">
        <v>77</v>
      </c>
      <c r="D39" s="27">
        <f aca="true" t="shared" si="12" ref="D39:N39">IF(D38+D24&gt;0,D38+D24-MIN((D38+D24)/2,D23),D38+D24)</f>
        <v>0</v>
      </c>
      <c r="E39" s="30">
        <f t="shared" si="12"/>
        <v>0</v>
      </c>
      <c r="F39" s="27">
        <f t="shared" si="12"/>
        <v>0</v>
      </c>
      <c r="G39" s="27">
        <f t="shared" si="12"/>
        <v>0</v>
      </c>
      <c r="H39" s="27">
        <f t="shared" si="12"/>
        <v>0</v>
      </c>
      <c r="I39" s="27">
        <f t="shared" si="12"/>
        <v>0</v>
      </c>
      <c r="J39" s="27">
        <f t="shared" si="12"/>
        <v>0</v>
      </c>
      <c r="K39" s="27">
        <f t="shared" si="12"/>
        <v>0</v>
      </c>
      <c r="L39" s="27">
        <f t="shared" si="12"/>
        <v>0</v>
      </c>
      <c r="M39" s="27">
        <f t="shared" si="12"/>
        <v>0</v>
      </c>
      <c r="N39" s="27">
        <f t="shared" si="12"/>
        <v>0</v>
      </c>
    </row>
    <row r="40" spans="2:14" ht="15">
      <c r="B40" s="52" t="s">
        <v>39</v>
      </c>
      <c r="C40" s="48" t="s">
        <v>94</v>
      </c>
      <c r="D40" s="27">
        <f>IF(D39&gt;0,D39*0.1,0)</f>
        <v>0</v>
      </c>
      <c r="E40" s="30">
        <f>IF(E39&gt;0,E39*0.1,0)</f>
        <v>0</v>
      </c>
      <c r="F40" s="27">
        <f>IF(F39&gt;0,F39*0.1,0)</f>
        <v>0</v>
      </c>
      <c r="G40" s="27">
        <f>IF(G39&gt;0,G39*0.1,0)</f>
        <v>0</v>
      </c>
      <c r="H40" s="27">
        <f>IF(H39&gt;0,H39*0.1,0)</f>
        <v>0</v>
      </c>
      <c r="I40" s="27">
        <f aca="true" t="shared" si="13" ref="I40:N40">IF(I39&gt;0,I39*0.1,0)</f>
        <v>0</v>
      </c>
      <c r="J40" s="27">
        <f>IF(J39&gt;0,J39*0.1,0)</f>
        <v>0</v>
      </c>
      <c r="K40" s="27">
        <f t="shared" si="13"/>
        <v>0</v>
      </c>
      <c r="L40" s="27">
        <f t="shared" si="13"/>
        <v>0</v>
      </c>
      <c r="M40" s="27">
        <f t="shared" si="13"/>
        <v>0</v>
      </c>
      <c r="N40" s="27">
        <f t="shared" si="13"/>
        <v>0</v>
      </c>
    </row>
    <row r="41" spans="2:14" ht="15">
      <c r="B41" s="73" t="s">
        <v>79</v>
      </c>
      <c r="C41" s="74"/>
      <c r="D41" s="27">
        <f>D18*0.285-D26</f>
        <v>0</v>
      </c>
      <c r="E41" s="30">
        <f aca="true" t="shared" si="14" ref="E41:N41">E18*0.285-E26</f>
        <v>0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</row>
    <row r="42" spans="2:14" ht="15">
      <c r="B42" s="71" t="s">
        <v>15</v>
      </c>
      <c r="C42" s="72"/>
      <c r="D42" s="31">
        <f>D37+D41</f>
        <v>0</v>
      </c>
      <c r="E42" s="32">
        <f>E37+E41</f>
        <v>0</v>
      </c>
      <c r="F42" s="31">
        <f>F37+F41</f>
        <v>0</v>
      </c>
      <c r="G42" s="31">
        <f>G37+G41</f>
        <v>0</v>
      </c>
      <c r="H42" s="31">
        <f>H37+H41</f>
        <v>0</v>
      </c>
      <c r="I42" s="31">
        <f aca="true" t="shared" si="15" ref="I42:N42">I37+I41</f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5"/>
        <v>0</v>
      </c>
    </row>
    <row r="43" spans="1:37" s="2" customFormat="1" ht="15">
      <c r="A43" s="1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14" ht="45">
      <c r="B44" s="59" t="s">
        <v>14</v>
      </c>
      <c r="C44" s="60"/>
      <c r="D44" s="37" t="s">
        <v>16</v>
      </c>
      <c r="E44" s="38" t="s">
        <v>23</v>
      </c>
      <c r="F44" s="36" t="s">
        <v>24</v>
      </c>
      <c r="G44" s="36" t="s">
        <v>25</v>
      </c>
      <c r="H44" s="36" t="s">
        <v>26</v>
      </c>
      <c r="I44" s="36" t="s">
        <v>27</v>
      </c>
      <c r="J44" s="36" t="s">
        <v>28</v>
      </c>
      <c r="K44" s="36" t="s">
        <v>29</v>
      </c>
      <c r="L44" s="36" t="s">
        <v>30</v>
      </c>
      <c r="M44" s="36" t="s">
        <v>31</v>
      </c>
      <c r="N44" s="36" t="s">
        <v>32</v>
      </c>
    </row>
    <row r="45" spans="2:14" ht="30.75" customHeight="1">
      <c r="B45" s="52" t="s">
        <v>42</v>
      </c>
      <c r="C45" s="41" t="s">
        <v>90</v>
      </c>
      <c r="D45" s="28">
        <f aca="true" t="shared" si="16" ref="D45:N45">D9-D18-D20-D10-D22</f>
        <v>0</v>
      </c>
      <c r="E45" s="28">
        <f t="shared" si="16"/>
        <v>0</v>
      </c>
      <c r="F45" s="28">
        <f t="shared" si="16"/>
        <v>0</v>
      </c>
      <c r="G45" s="28">
        <f t="shared" si="16"/>
        <v>0</v>
      </c>
      <c r="H45" s="28">
        <f t="shared" si="16"/>
        <v>0</v>
      </c>
      <c r="I45" s="28">
        <f t="shared" si="16"/>
        <v>0</v>
      </c>
      <c r="J45" s="28">
        <f t="shared" si="16"/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</row>
    <row r="46" spans="2:14" ht="45" customHeight="1">
      <c r="B46" s="52" t="s">
        <v>56</v>
      </c>
      <c r="C46" s="43" t="s">
        <v>91</v>
      </c>
      <c r="D46" s="27">
        <f>IF(OR(D16="x",D16="X"),$D$14,$D$14/10)</f>
        <v>0</v>
      </c>
      <c r="E46" s="27">
        <f>IF($D$14-D46&gt;0,IF(OR(E16="x",E16="X"),$D$14-D46,$D$14/10),0)</f>
        <v>0</v>
      </c>
      <c r="F46" s="27">
        <f>IF($D$14-D46-E46&gt;0,IF(OR(F16="x",F16="X"),$D$14-D46-E46,$D$14/10),0)</f>
        <v>0</v>
      </c>
      <c r="G46" s="27">
        <f>IF($D$14-D46-E46-F46&gt;0,IF(OR(G16="x",G16="X"),$D$14-D46-E46-F46,$D$14/10),0)</f>
        <v>0</v>
      </c>
      <c r="H46" s="27">
        <f>IF($D$14-D46-E46-F46-G46&gt;0,IF(OR(H16="X",H16="x"),$D$14-D46-E46-F46-G46,$D$14/10),0)</f>
        <v>0</v>
      </c>
      <c r="I46" s="27">
        <f>IF($D$14-D46-E46-F46-G46-H46&gt;0,IF(OR(I16="X",I16="x"),$D$14-D46-E46-F46-G46-H46,$D$14/10),0)</f>
        <v>0</v>
      </c>
      <c r="J46" s="27">
        <f>IF($D$14-D46-E46-F46-G46-H46-I46&gt;0,IF(OR(J16="X",J16="x"),$D$14-D46-E46-F46-G46-H46-I46,$D$14/10),0)</f>
        <v>0</v>
      </c>
      <c r="K46" s="27">
        <f>IF($D$14-D46-E46-F46-G46-H46-I46-J46&gt;0,IF(OR(K16="X",K16="x"),$D$14-D46-E46-F46-G46-H46-I46-J46,$D$14/10),0)</f>
        <v>0</v>
      </c>
      <c r="L46" s="27">
        <f>IF($D$14-D46-E46-F46-G46-H46-I46-J46-K46&gt;0,IF(OR(L16="X",L16="x"),$D$14-D46-E46-F46-G46-H46-I46-J46-K46,$D$14/10),0)</f>
        <v>0</v>
      </c>
      <c r="M46" s="27">
        <f>IF($D$14-D46-E46-F46-G46-H46-I46-J46-K46-L46&gt;0,IF(OR(M16="X",M16="x"),$D$14-D46-E46-F46-G46-H46-I46-J46-K46-L46,$D$14/10),0)</f>
        <v>0</v>
      </c>
      <c r="N46" s="27">
        <v>0</v>
      </c>
    </row>
    <row r="47" spans="2:14" ht="30">
      <c r="B47" s="52" t="s">
        <v>60</v>
      </c>
      <c r="C47" s="43" t="s">
        <v>80</v>
      </c>
      <c r="D47" s="27">
        <f>IF(D22&lt;0,-D22,0)</f>
        <v>0</v>
      </c>
      <c r="E47" s="27" t="s">
        <v>41</v>
      </c>
      <c r="F47" s="27" t="s">
        <v>41</v>
      </c>
      <c r="G47" s="27" t="s">
        <v>41</v>
      </c>
      <c r="H47" s="27" t="s">
        <v>41</v>
      </c>
      <c r="I47" s="27" t="s">
        <v>41</v>
      </c>
      <c r="J47" s="27" t="s">
        <v>41</v>
      </c>
      <c r="K47" s="27" t="s">
        <v>41</v>
      </c>
      <c r="L47" s="27" t="s">
        <v>41</v>
      </c>
      <c r="M47" s="27" t="s">
        <v>41</v>
      </c>
      <c r="N47" s="27" t="s">
        <v>41</v>
      </c>
    </row>
    <row r="48" spans="2:14" ht="15">
      <c r="B48" s="52" t="s">
        <v>61</v>
      </c>
      <c r="C48" s="48" t="s">
        <v>33</v>
      </c>
      <c r="D48" s="27">
        <f>IF(D45-D46-D47&gt;0,0,-(D45-D46-D47))</f>
        <v>0</v>
      </c>
      <c r="E48" s="27">
        <f>IF(E45-E46&gt;0,0,-(E45-E46))</f>
        <v>0</v>
      </c>
      <c r="F48" s="27">
        <f aca="true" t="shared" si="17" ref="F48:N48">IF(F45-F46&gt;0,0,-(F45-F46))</f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</row>
    <row r="49" spans="2:14" ht="15">
      <c r="B49" s="52" t="s">
        <v>62</v>
      </c>
      <c r="C49" s="48" t="s">
        <v>43</v>
      </c>
      <c r="D49" s="27">
        <f>IF(D48&gt;0,IF(D11&gt;0,MIN(D48,D11),0),0)</f>
        <v>0</v>
      </c>
      <c r="E49" s="30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</row>
    <row r="50" spans="2:14" ht="15">
      <c r="B50" s="52" t="s">
        <v>63</v>
      </c>
      <c r="C50" s="44" t="s">
        <v>44</v>
      </c>
      <c r="D50" s="27">
        <f>IF(D48-D49&gt;0,D48-D49,0)</f>
        <v>0</v>
      </c>
      <c r="E50" s="30">
        <f>IF(E48-E49&gt;0,E48-E49,0)</f>
        <v>0</v>
      </c>
      <c r="F50" s="27">
        <f aca="true" t="shared" si="18" ref="F50:N50">IF(F48-F49&gt;0,F48-F49,0)</f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</row>
    <row r="51" spans="2:14" ht="29.25" customHeight="1">
      <c r="B51" s="52" t="s">
        <v>64</v>
      </c>
      <c r="C51" s="43" t="s">
        <v>92</v>
      </c>
      <c r="D51" s="27">
        <f>D18-D27/0.285-D28*0.5/0.145</f>
        <v>0</v>
      </c>
      <c r="E51" s="27">
        <f aca="true" t="shared" si="19" ref="E51:N51">E18-E27/0.285-E28*0.5/0.145</f>
        <v>0</v>
      </c>
      <c r="F51" s="27">
        <f t="shared" si="19"/>
        <v>0</v>
      </c>
      <c r="G51" s="27">
        <f t="shared" si="19"/>
        <v>0</v>
      </c>
      <c r="H51" s="27">
        <f t="shared" si="19"/>
        <v>0</v>
      </c>
      <c r="I51" s="27">
        <f t="shared" si="19"/>
        <v>0</v>
      </c>
      <c r="J51" s="27">
        <f t="shared" si="19"/>
        <v>0</v>
      </c>
      <c r="K51" s="27">
        <f t="shared" si="19"/>
        <v>0</v>
      </c>
      <c r="L51" s="27">
        <f t="shared" si="19"/>
        <v>0</v>
      </c>
      <c r="M51" s="27">
        <f t="shared" si="19"/>
        <v>0</v>
      </c>
      <c r="N51" s="27">
        <f t="shared" si="19"/>
        <v>0</v>
      </c>
    </row>
    <row r="52" spans="2:14" ht="30" customHeight="1">
      <c r="B52" s="52" t="s">
        <v>69</v>
      </c>
      <c r="C52" s="43" t="s">
        <v>47</v>
      </c>
      <c r="D52" s="27">
        <f>IF(D45-D46-D47&gt;0,MIN(D45-D46-D47,D23/10),0)</f>
        <v>0</v>
      </c>
      <c r="E52" s="30">
        <f>IF(E45-E46&gt;0,MIN(E45-E46,D23/10+D50/10),0)</f>
        <v>0</v>
      </c>
      <c r="F52" s="27">
        <f>IF(F45-F46&gt;0,MIN(F45-F46,D23/10+D50/10+E50/10),0)</f>
        <v>0</v>
      </c>
      <c r="G52" s="27">
        <f>IF(G45-G46&gt;0,MIN(G45-G46,D23/10+D50/10+E50/10+F50/10),0)</f>
        <v>0</v>
      </c>
      <c r="H52" s="27">
        <f>IF(H45-H46&gt;0,MIN(H45-H46,D23/10+D50/10+E50/10+F50/10+G50/10),0)</f>
        <v>0</v>
      </c>
      <c r="I52" s="27">
        <f>IF(I45-I46&gt;0,MIN(I45-I46,D23/10+D50/10+E50/10+F50/10+G50/10+H50/10),0)</f>
        <v>0</v>
      </c>
      <c r="J52" s="27">
        <f>IF(J45-J46&gt;0,MIN(J45-J46,D23/10+D50/10+E50/10+F50/10+G50/10+H50/10+I50/10),0)</f>
        <v>0</v>
      </c>
      <c r="K52" s="27">
        <f>IF(K45-K46&gt;0,MIN(K45-K46,D23/10+D50/10+E50/10+F50/10+G50/10+H50/10+I50/10+J50/10),0)</f>
        <v>0</v>
      </c>
      <c r="L52" s="27">
        <f>IF(L45-L46&gt;0,MIN(L45-L46,D23/10+D50/10+E50/10+F50/10+G50/10+H50/10+I50/10+J50/10+K50/10),0)</f>
        <v>0</v>
      </c>
      <c r="M52" s="27">
        <f>IF(M45-M46&gt;0,MIN(M45-M46,D23/10+D50/10+E50/10+F50/10+G50/10+H50/10+I50/10+J50/10+K50/10+L50/10),0)</f>
        <v>0</v>
      </c>
      <c r="N52" s="27">
        <f>IF(N45-N46&gt;0,MIN(N45-N46,D50/10+E50/10+F50/10+G50/10+H50/10+I50/10+J50/10+K50/10+L50/10+M50/10),0)</f>
        <v>0</v>
      </c>
    </row>
    <row r="53" spans="2:14" ht="30" customHeight="1">
      <c r="B53" s="52" t="s">
        <v>73</v>
      </c>
      <c r="C53" s="43" t="s">
        <v>93</v>
      </c>
      <c r="D53" s="27">
        <f>IF(D45-D46-D47-D52&gt;0,D45-D46-D52-D47+D51,D51)</f>
        <v>0</v>
      </c>
      <c r="E53" s="30">
        <f>IF(E45-E46-E52&gt;0,E45-E46-E52+E51,E51)</f>
        <v>0</v>
      </c>
      <c r="F53" s="27">
        <f>IF(F45-F46-F52&gt;0,F45-F46-F52+F51,F51)</f>
        <v>0</v>
      </c>
      <c r="G53" s="27">
        <f aca="true" t="shared" si="20" ref="G53:N53">IF(G45-G46-G52&gt;0,G45-G46-G52+G51,G51)</f>
        <v>0</v>
      </c>
      <c r="H53" s="27">
        <f t="shared" si="20"/>
        <v>0</v>
      </c>
      <c r="I53" s="27">
        <f t="shared" si="20"/>
        <v>0</v>
      </c>
      <c r="J53" s="27">
        <f t="shared" si="20"/>
        <v>0</v>
      </c>
      <c r="K53" s="27">
        <f t="shared" si="20"/>
        <v>0</v>
      </c>
      <c r="L53" s="27">
        <f t="shared" si="20"/>
        <v>0</v>
      </c>
      <c r="M53" s="27">
        <f t="shared" si="20"/>
        <v>0</v>
      </c>
      <c r="N53" s="27">
        <f t="shared" si="20"/>
        <v>0</v>
      </c>
    </row>
    <row r="54" spans="2:14" ht="30" customHeight="1">
      <c r="B54" s="52" t="s">
        <v>74</v>
      </c>
      <c r="C54" s="43" t="s">
        <v>40</v>
      </c>
      <c r="D54" s="27">
        <v>0</v>
      </c>
      <c r="E54" s="30">
        <f>MIN(E53,D49)</f>
        <v>0</v>
      </c>
      <c r="F54" s="27">
        <f>IF($D$49-D54-E54&gt;0,MIN(F53,$D$49-D54-E54),0)</f>
        <v>0</v>
      </c>
      <c r="G54" s="27">
        <f>IF($D$49-D54-E54-F54&gt;0,MIN(G53,$D$49-D54-E54-F54),0)</f>
        <v>0</v>
      </c>
      <c r="H54" s="27">
        <f>IF($D$49-D54-E54-F54-G54&gt;0,MIN(H53,$D$49-D54-E54-F54-G54),0)</f>
        <v>0</v>
      </c>
      <c r="I54" s="27">
        <f>IF($D$49-D54-E54-F54-G54-H54&gt;0,MIN(I53,$D$49-D54-E54-F54-G54-H54),0)</f>
        <v>0</v>
      </c>
      <c r="J54" s="27">
        <f>IF($D$49-D54-E54-F54-G54-H54-I54&gt;0,MIN(J53,$D$49-D54-E54-F54-G54-H54-I54),0)</f>
        <v>0</v>
      </c>
      <c r="K54" s="27">
        <f>IF($D$49-D54-E54-F54-G54-H54-I54-J54&gt;0,MIN(K53,$D$49-D54-E54-F54-G54-H54-I54-J54),0)</f>
        <v>0</v>
      </c>
      <c r="L54" s="27">
        <f>IF($D$49-D54-E54-F54-G54-H54-I54-J54-K54&gt;0,MIN(L53,$D$49-D54-E54-F54-G54-H54-I54-J54-K54),0)</f>
        <v>0</v>
      </c>
      <c r="M54" s="27">
        <f>IF($D$49-D54-E54-F54-G54-H54-I54-J54-K54-L54&gt;0,MIN(M53,$D$49-D54-E54-F54-G54-H54-I54-J54-K54-L54),0)</f>
        <v>0</v>
      </c>
      <c r="N54" s="27">
        <f>IF($D$49-D54-E54-F54-G54-H54-I54-J54-K54-L54-M54&gt;0,MIN(N53,$D$49-D54-E54-F54-G54-H54-I54-J54-K54-L54-M54),0)</f>
        <v>0</v>
      </c>
    </row>
    <row r="55" spans="2:14" ht="15">
      <c r="B55" s="52" t="s">
        <v>81</v>
      </c>
      <c r="C55" s="48" t="s">
        <v>82</v>
      </c>
      <c r="D55" s="27">
        <f>D53-D54</f>
        <v>0</v>
      </c>
      <c r="E55" s="30">
        <f>E53-E54</f>
        <v>0</v>
      </c>
      <c r="F55" s="27">
        <f>F53-F54</f>
        <v>0</v>
      </c>
      <c r="G55" s="27">
        <f aca="true" t="shared" si="21" ref="G55:N55">G53-G54</f>
        <v>0</v>
      </c>
      <c r="H55" s="27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7">
        <f t="shared" si="21"/>
        <v>0</v>
      </c>
      <c r="M55" s="27">
        <f t="shared" si="21"/>
        <v>0</v>
      </c>
      <c r="N55" s="27">
        <f t="shared" si="21"/>
        <v>0</v>
      </c>
    </row>
    <row r="56" spans="1:37" s="4" customFormat="1" ht="15">
      <c r="A56" s="11"/>
      <c r="B56" s="71" t="s">
        <v>83</v>
      </c>
      <c r="C56" s="72"/>
      <c r="D56" s="31">
        <f>D55*0.16</f>
        <v>0</v>
      </c>
      <c r="E56" s="32">
        <f>E55*0.16</f>
        <v>0</v>
      </c>
      <c r="F56" s="31">
        <f aca="true" t="shared" si="22" ref="F56:N56">F55*0.16</f>
        <v>0</v>
      </c>
      <c r="G56" s="31">
        <f t="shared" si="22"/>
        <v>0</v>
      </c>
      <c r="H56" s="31">
        <f t="shared" si="22"/>
        <v>0</v>
      </c>
      <c r="I56" s="31">
        <f t="shared" si="22"/>
        <v>0</v>
      </c>
      <c r="J56" s="31">
        <f t="shared" si="22"/>
        <v>0</v>
      </c>
      <c r="K56" s="31">
        <f t="shared" si="22"/>
        <v>0</v>
      </c>
      <c r="L56" s="31">
        <f t="shared" si="22"/>
        <v>0</v>
      </c>
      <c r="M56" s="31">
        <f t="shared" si="22"/>
        <v>0</v>
      </c>
      <c r="N56" s="31">
        <f t="shared" si="22"/>
        <v>0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14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="12" customFormat="1" ht="15">
      <c r="A58" s="11"/>
    </row>
    <row r="59" s="12" customFormat="1" ht="15">
      <c r="A59" s="11"/>
    </row>
    <row r="60" s="12" customFormat="1" ht="15">
      <c r="A60" s="11"/>
    </row>
    <row r="61" s="12" customFormat="1" ht="15">
      <c r="A61" s="11"/>
    </row>
    <row r="62" s="12" customFormat="1" ht="15">
      <c r="A62" s="11"/>
    </row>
    <row r="63" s="12" customFormat="1" ht="15">
      <c r="A63" s="11"/>
    </row>
    <row r="64" s="12" customFormat="1" ht="15">
      <c r="A64" s="11"/>
    </row>
    <row r="65" s="12" customFormat="1" ht="15">
      <c r="A65" s="11"/>
    </row>
    <row r="66" s="12" customFormat="1" ht="15">
      <c r="A66" s="11"/>
    </row>
    <row r="67" s="12" customFormat="1" ht="15">
      <c r="A67" s="11"/>
    </row>
    <row r="68" s="12" customFormat="1" ht="15">
      <c r="A68" s="11"/>
    </row>
    <row r="69" s="12" customFormat="1" ht="15">
      <c r="A69" s="11"/>
    </row>
    <row r="70" s="12" customFormat="1" ht="15">
      <c r="A70" s="11"/>
    </row>
    <row r="71" s="12" customFormat="1" ht="15">
      <c r="A71" s="11"/>
    </row>
    <row r="72" s="12" customFormat="1" ht="15">
      <c r="A72" s="11"/>
    </row>
    <row r="73" s="12" customFormat="1" ht="15">
      <c r="A73" s="11"/>
    </row>
    <row r="74" s="12" customFormat="1" ht="15">
      <c r="A74" s="11"/>
    </row>
    <row r="75" s="12" customFormat="1" ht="15">
      <c r="A75" s="11"/>
    </row>
    <row r="76" s="12" customFormat="1" ht="15">
      <c r="A76" s="11"/>
    </row>
    <row r="77" s="12" customFormat="1" ht="15">
      <c r="A77" s="11"/>
    </row>
    <row r="78" s="12" customFormat="1" ht="15">
      <c r="A78" s="11"/>
    </row>
    <row r="79" s="12" customFormat="1" ht="15">
      <c r="A79" s="11"/>
    </row>
    <row r="80" s="12" customFormat="1" ht="15">
      <c r="A80" s="11"/>
    </row>
    <row r="81" s="12" customFormat="1" ht="15">
      <c r="A81" s="11"/>
    </row>
    <row r="82" s="12" customFormat="1" ht="15">
      <c r="A82" s="11"/>
    </row>
    <row r="83" s="12" customFormat="1" ht="15">
      <c r="A83" s="11"/>
    </row>
    <row r="84" s="12" customFormat="1" ht="15">
      <c r="A84" s="11"/>
    </row>
    <row r="85" s="12" customFormat="1" ht="15">
      <c r="A85" s="11"/>
    </row>
    <row r="86" s="12" customFormat="1" ht="15">
      <c r="A86" s="11"/>
    </row>
    <row r="87" s="12" customFormat="1" ht="15">
      <c r="A87" s="11"/>
    </row>
    <row r="88" s="12" customFormat="1" ht="15">
      <c r="A88" s="11"/>
    </row>
    <row r="89" s="12" customFormat="1" ht="15">
      <c r="A89" s="11"/>
    </row>
    <row r="90" s="12" customFormat="1" ht="15">
      <c r="A90" s="11"/>
    </row>
    <row r="91" s="12" customFormat="1" ht="15">
      <c r="A91" s="11"/>
    </row>
    <row r="92" s="12" customFormat="1" ht="15">
      <c r="A92" s="11"/>
    </row>
    <row r="93" s="12" customFormat="1" ht="15">
      <c r="A93" s="11"/>
    </row>
    <row r="94" s="12" customFormat="1" ht="15">
      <c r="A94" s="11"/>
    </row>
    <row r="95" s="12" customFormat="1" ht="15">
      <c r="A95" s="11"/>
    </row>
    <row r="96" s="12" customFormat="1" ht="15">
      <c r="A96" s="11"/>
    </row>
    <row r="97" s="12" customFormat="1" ht="15">
      <c r="A97" s="11"/>
    </row>
    <row r="98" s="12" customFormat="1" ht="15">
      <c r="A98" s="11"/>
    </row>
    <row r="99" s="12" customFormat="1" ht="15">
      <c r="A99" s="11"/>
    </row>
    <row r="100" s="12" customFormat="1" ht="15">
      <c r="A100" s="11"/>
    </row>
    <row r="101" s="12" customFormat="1" ht="15">
      <c r="A101" s="11"/>
    </row>
    <row r="102" s="12" customFormat="1" ht="15">
      <c r="A102" s="11"/>
    </row>
    <row r="103" s="12" customFormat="1" ht="15">
      <c r="A103" s="11"/>
    </row>
    <row r="104" s="12" customFormat="1" ht="15">
      <c r="A104" s="11"/>
    </row>
    <row r="105" s="12" customFormat="1" ht="15">
      <c r="A105" s="11"/>
    </row>
    <row r="106" s="12" customFormat="1" ht="15">
      <c r="A106" s="11"/>
    </row>
    <row r="107" s="12" customFormat="1" ht="15">
      <c r="A107" s="11"/>
    </row>
    <row r="108" s="12" customFormat="1" ht="15">
      <c r="A108" s="11"/>
    </row>
    <row r="109" s="12" customFormat="1" ht="15">
      <c r="A109" s="11"/>
    </row>
    <row r="110" s="12" customFormat="1" ht="15">
      <c r="A110" s="11"/>
    </row>
    <row r="111" s="12" customFormat="1" ht="15">
      <c r="A111" s="11"/>
    </row>
    <row r="112" s="12" customFormat="1" ht="15">
      <c r="A112" s="11"/>
    </row>
    <row r="113" s="12" customFormat="1" ht="15">
      <c r="A113" s="11"/>
    </row>
    <row r="114" s="12" customFormat="1" ht="15">
      <c r="A114" s="11"/>
    </row>
    <row r="115" s="12" customFormat="1" ht="15">
      <c r="A115" s="11"/>
    </row>
    <row r="116" s="12" customFormat="1" ht="15">
      <c r="A116" s="11"/>
    </row>
    <row r="117" s="12" customFormat="1" ht="15">
      <c r="A117" s="11"/>
    </row>
    <row r="118" s="12" customFormat="1" ht="15">
      <c r="A118" s="11"/>
    </row>
    <row r="119" s="12" customFormat="1" ht="15">
      <c r="A119" s="11"/>
    </row>
    <row r="120" s="12" customFormat="1" ht="15">
      <c r="A120" s="11"/>
    </row>
    <row r="121" s="12" customFormat="1" ht="15">
      <c r="A121" s="11"/>
    </row>
    <row r="122" s="12" customFormat="1" ht="15">
      <c r="A122" s="11"/>
    </row>
    <row r="123" s="12" customFormat="1" ht="15">
      <c r="A123" s="11"/>
    </row>
    <row r="124" s="12" customFormat="1" ht="15">
      <c r="A124" s="11"/>
    </row>
    <row r="125" s="12" customFormat="1" ht="15">
      <c r="A125" s="11"/>
    </row>
    <row r="126" s="12" customFormat="1" ht="15">
      <c r="A126" s="11"/>
    </row>
    <row r="127" s="12" customFormat="1" ht="15">
      <c r="A127" s="11"/>
    </row>
    <row r="128" s="12" customFormat="1" ht="15">
      <c r="A128" s="11"/>
    </row>
    <row r="129" s="12" customFormat="1" ht="15">
      <c r="A129" s="11"/>
    </row>
    <row r="130" s="12" customFormat="1" ht="15">
      <c r="A130" s="11"/>
    </row>
    <row r="131" s="12" customFormat="1" ht="15">
      <c r="A131" s="11"/>
    </row>
    <row r="132" s="12" customFormat="1" ht="15">
      <c r="A132" s="11"/>
    </row>
    <row r="133" s="12" customFormat="1" ht="15">
      <c r="A133" s="11"/>
    </row>
    <row r="134" s="12" customFormat="1" ht="15">
      <c r="A134" s="11"/>
    </row>
    <row r="135" s="12" customFormat="1" ht="15">
      <c r="A135" s="11"/>
    </row>
    <row r="136" s="12" customFormat="1" ht="15">
      <c r="A136" s="11"/>
    </row>
    <row r="137" s="12" customFormat="1" ht="15">
      <c r="A137" s="11"/>
    </row>
    <row r="138" s="12" customFormat="1" ht="15">
      <c r="A138" s="11"/>
    </row>
    <row r="139" s="12" customFormat="1" ht="15">
      <c r="A139" s="11"/>
    </row>
    <row r="140" s="12" customFormat="1" ht="15">
      <c r="A140" s="11"/>
    </row>
    <row r="141" s="12" customFormat="1" ht="15">
      <c r="A141" s="11"/>
    </row>
    <row r="142" s="12" customFormat="1" ht="15">
      <c r="A142" s="11"/>
    </row>
    <row r="143" s="12" customFormat="1" ht="15">
      <c r="A143" s="11"/>
    </row>
    <row r="144" s="12" customFormat="1" ht="15">
      <c r="A144" s="11"/>
    </row>
    <row r="145" s="12" customFormat="1" ht="15">
      <c r="A145" s="11"/>
    </row>
    <row r="146" s="12" customFormat="1" ht="15">
      <c r="A146" s="11"/>
    </row>
    <row r="147" s="12" customFormat="1" ht="15">
      <c r="A147" s="11"/>
    </row>
    <row r="148" s="12" customFormat="1" ht="15">
      <c r="A148" s="11"/>
    </row>
    <row r="149" s="12" customFormat="1" ht="15">
      <c r="A149" s="11"/>
    </row>
    <row r="150" s="12" customFormat="1" ht="15">
      <c r="A150" s="11"/>
    </row>
    <row r="151" s="12" customFormat="1" ht="15">
      <c r="A151" s="11"/>
    </row>
    <row r="152" s="12" customFormat="1" ht="15">
      <c r="A152" s="11"/>
    </row>
    <row r="153" s="12" customFormat="1" ht="15">
      <c r="A153" s="11"/>
    </row>
    <row r="154" s="12" customFormat="1" ht="15">
      <c r="A154" s="11"/>
    </row>
    <row r="155" s="12" customFormat="1" ht="15">
      <c r="A155" s="11"/>
    </row>
    <row r="156" s="12" customFormat="1" ht="15">
      <c r="A156" s="11"/>
    </row>
    <row r="157" s="12" customFormat="1" ht="15">
      <c r="A157" s="11"/>
    </row>
    <row r="158" s="12" customFormat="1" ht="15">
      <c r="A158" s="11"/>
    </row>
    <row r="159" s="12" customFormat="1" ht="15">
      <c r="A159" s="11"/>
    </row>
    <row r="160" s="12" customFormat="1" ht="15">
      <c r="A160" s="11"/>
    </row>
    <row r="161" s="12" customFormat="1" ht="15">
      <c r="A161" s="11"/>
    </row>
    <row r="162" s="12" customFormat="1" ht="15">
      <c r="A162" s="11"/>
    </row>
    <row r="163" s="12" customFormat="1" ht="15">
      <c r="A163" s="11"/>
    </row>
    <row r="164" s="12" customFormat="1" ht="15">
      <c r="A164" s="11"/>
    </row>
    <row r="165" s="12" customFormat="1" ht="15">
      <c r="A165" s="11"/>
    </row>
    <row r="166" s="12" customFormat="1" ht="15">
      <c r="A166" s="11"/>
    </row>
    <row r="167" s="12" customFormat="1" ht="15">
      <c r="A167" s="11"/>
    </row>
    <row r="168" s="12" customFormat="1" ht="15">
      <c r="A168" s="11"/>
    </row>
    <row r="169" s="12" customFormat="1" ht="15">
      <c r="A169" s="11"/>
    </row>
    <row r="170" s="12" customFormat="1" ht="15">
      <c r="A170" s="11"/>
    </row>
    <row r="171" s="12" customFormat="1" ht="15">
      <c r="A171" s="11"/>
    </row>
    <row r="172" s="12" customFormat="1" ht="15">
      <c r="A172" s="11"/>
    </row>
    <row r="173" s="12" customFormat="1" ht="15">
      <c r="A173" s="11"/>
    </row>
    <row r="174" s="12" customFormat="1" ht="15">
      <c r="A174" s="11"/>
    </row>
    <row r="175" s="12" customFormat="1" ht="15">
      <c r="A175" s="11"/>
    </row>
    <row r="176" s="12" customFormat="1" ht="15">
      <c r="A176" s="11"/>
    </row>
    <row r="177" s="12" customFormat="1" ht="15">
      <c r="A177" s="11"/>
    </row>
    <row r="178" s="12" customFormat="1" ht="15">
      <c r="A178" s="11"/>
    </row>
    <row r="179" s="12" customFormat="1" ht="15">
      <c r="A179" s="11"/>
    </row>
    <row r="180" s="12" customFormat="1" ht="15">
      <c r="A180" s="11"/>
    </row>
    <row r="181" s="12" customFormat="1" ht="15">
      <c r="A181" s="11"/>
    </row>
    <row r="182" s="12" customFormat="1" ht="15">
      <c r="A182" s="11"/>
    </row>
    <row r="183" s="12" customFormat="1" ht="15">
      <c r="A183" s="11"/>
    </row>
    <row r="184" s="12" customFormat="1" ht="15">
      <c r="A184" s="11"/>
    </row>
    <row r="185" s="12" customFormat="1" ht="15">
      <c r="A185" s="11"/>
    </row>
    <row r="186" s="12" customFormat="1" ht="15">
      <c r="A186" s="11"/>
    </row>
    <row r="187" s="12" customFormat="1" ht="15">
      <c r="A187" s="11"/>
    </row>
    <row r="188" s="12" customFormat="1" ht="15">
      <c r="A188" s="11"/>
    </row>
    <row r="189" s="12" customFormat="1" ht="15">
      <c r="A189" s="11"/>
    </row>
    <row r="190" s="12" customFormat="1" ht="15">
      <c r="A190" s="11"/>
    </row>
    <row r="191" s="12" customFormat="1" ht="15">
      <c r="A191" s="11"/>
    </row>
    <row r="192" s="12" customFormat="1" ht="15">
      <c r="A192" s="11"/>
    </row>
    <row r="193" s="12" customFormat="1" ht="15">
      <c r="A193" s="11"/>
    </row>
    <row r="194" s="12" customFormat="1" ht="15">
      <c r="A194" s="11"/>
    </row>
    <row r="195" s="12" customFormat="1" ht="15">
      <c r="A195" s="11"/>
    </row>
    <row r="196" s="12" customFormat="1" ht="15">
      <c r="A196" s="11"/>
    </row>
    <row r="197" s="12" customFormat="1" ht="15">
      <c r="A197" s="11"/>
    </row>
    <row r="198" s="12" customFormat="1" ht="15">
      <c r="A198" s="11"/>
    </row>
    <row r="199" s="12" customFormat="1" ht="15">
      <c r="A199" s="11"/>
    </row>
    <row r="200" s="12" customFormat="1" ht="15">
      <c r="A200" s="11"/>
    </row>
    <row r="201" s="12" customFormat="1" ht="15">
      <c r="A201" s="11"/>
    </row>
    <row r="202" s="12" customFormat="1" ht="15">
      <c r="A202" s="11"/>
    </row>
    <row r="203" s="12" customFormat="1" ht="15">
      <c r="A203" s="11"/>
    </row>
    <row r="204" s="12" customFormat="1" ht="15">
      <c r="A204" s="11"/>
    </row>
    <row r="205" s="12" customFormat="1" ht="15">
      <c r="A205" s="11"/>
    </row>
    <row r="206" s="12" customFormat="1" ht="15">
      <c r="A206" s="11"/>
    </row>
    <row r="207" s="12" customFormat="1" ht="15">
      <c r="A207" s="11"/>
    </row>
    <row r="208" s="12" customFormat="1" ht="15">
      <c r="A208" s="11"/>
    </row>
    <row r="209" s="12" customFormat="1" ht="15">
      <c r="A209" s="11"/>
    </row>
    <row r="210" s="12" customFormat="1" ht="15">
      <c r="A210" s="11"/>
    </row>
    <row r="211" s="12" customFormat="1" ht="15">
      <c r="A211" s="11"/>
    </row>
    <row r="212" s="12" customFormat="1" ht="15">
      <c r="A212" s="11"/>
    </row>
    <row r="213" s="12" customFormat="1" ht="15">
      <c r="A213" s="11"/>
    </row>
    <row r="214" s="12" customFormat="1" ht="15">
      <c r="A214" s="11"/>
    </row>
    <row r="215" s="12" customFormat="1" ht="15">
      <c r="A215" s="11"/>
    </row>
    <row r="216" s="12" customFormat="1" ht="15">
      <c r="A216" s="11"/>
    </row>
    <row r="217" s="12" customFormat="1" ht="15">
      <c r="A217" s="11"/>
    </row>
    <row r="218" s="12" customFormat="1" ht="15">
      <c r="A218" s="11"/>
    </row>
    <row r="219" s="12" customFormat="1" ht="15">
      <c r="A219" s="11"/>
    </row>
    <row r="220" s="12" customFormat="1" ht="15">
      <c r="A220" s="11"/>
    </row>
    <row r="221" s="12" customFormat="1" ht="15">
      <c r="A221" s="11"/>
    </row>
    <row r="222" s="12" customFormat="1" ht="15">
      <c r="A222" s="11"/>
    </row>
    <row r="223" s="12" customFormat="1" ht="15">
      <c r="A223" s="11"/>
    </row>
    <row r="224" s="12" customFormat="1" ht="15">
      <c r="A224" s="11"/>
    </row>
    <row r="225" s="12" customFormat="1" ht="15">
      <c r="A225" s="11"/>
    </row>
    <row r="226" s="12" customFormat="1" ht="15">
      <c r="A226" s="11"/>
    </row>
    <row r="227" s="12" customFormat="1" ht="15">
      <c r="A227" s="11"/>
    </row>
    <row r="228" s="12" customFormat="1" ht="15">
      <c r="A228" s="11"/>
    </row>
    <row r="229" s="12" customFormat="1" ht="15">
      <c r="A229" s="11"/>
    </row>
    <row r="230" s="12" customFormat="1" ht="15">
      <c r="A230" s="11"/>
    </row>
    <row r="231" s="12" customFormat="1" ht="15">
      <c r="A231" s="11"/>
    </row>
    <row r="232" s="12" customFormat="1" ht="15">
      <c r="A232" s="11"/>
    </row>
    <row r="233" s="12" customFormat="1" ht="15">
      <c r="A233" s="11"/>
    </row>
    <row r="234" s="12" customFormat="1" ht="15">
      <c r="A234" s="11"/>
    </row>
    <row r="235" s="12" customFormat="1" ht="15">
      <c r="A235" s="11"/>
    </row>
    <row r="236" s="12" customFormat="1" ht="15">
      <c r="A236" s="11"/>
    </row>
    <row r="237" s="12" customFormat="1" ht="15">
      <c r="A237" s="11"/>
    </row>
    <row r="238" s="12" customFormat="1" ht="15">
      <c r="A238" s="11"/>
    </row>
    <row r="239" s="12" customFormat="1" ht="15">
      <c r="A239" s="11"/>
    </row>
    <row r="240" s="12" customFormat="1" ht="15">
      <c r="A240" s="11"/>
    </row>
    <row r="241" s="12" customFormat="1" ht="15">
      <c r="A241" s="11"/>
    </row>
    <row r="242" s="12" customFormat="1" ht="15">
      <c r="A242" s="11"/>
    </row>
    <row r="243" s="12" customFormat="1" ht="15">
      <c r="A243" s="11"/>
    </row>
    <row r="244" s="12" customFormat="1" ht="15">
      <c r="A244" s="11"/>
    </row>
    <row r="245" s="12" customFormat="1" ht="15">
      <c r="A245" s="11"/>
    </row>
    <row r="246" s="12" customFormat="1" ht="15">
      <c r="A246" s="11"/>
    </row>
    <row r="247" s="12" customFormat="1" ht="15">
      <c r="A247" s="11"/>
    </row>
    <row r="248" s="12" customFormat="1" ht="15">
      <c r="A248" s="11"/>
    </row>
    <row r="249" s="12" customFormat="1" ht="15">
      <c r="A249" s="11"/>
    </row>
    <row r="250" s="12" customFormat="1" ht="15">
      <c r="A250" s="11"/>
    </row>
    <row r="251" s="12" customFormat="1" ht="15">
      <c r="A251" s="11"/>
    </row>
    <row r="252" s="12" customFormat="1" ht="15">
      <c r="A252" s="11"/>
    </row>
    <row r="253" s="12" customFormat="1" ht="15">
      <c r="A253" s="11"/>
    </row>
    <row r="254" s="12" customFormat="1" ht="15">
      <c r="A254" s="11"/>
    </row>
    <row r="255" s="12" customFormat="1" ht="15">
      <c r="A255" s="11"/>
    </row>
    <row r="256" s="12" customFormat="1" ht="15">
      <c r="A256" s="11"/>
    </row>
    <row r="257" s="12" customFormat="1" ht="15">
      <c r="A257" s="11"/>
    </row>
    <row r="258" s="12" customFormat="1" ht="15">
      <c r="A258" s="11"/>
    </row>
    <row r="259" s="12" customFormat="1" ht="15">
      <c r="A259" s="11"/>
    </row>
    <row r="260" s="12" customFormat="1" ht="15">
      <c r="A260" s="11"/>
    </row>
    <row r="261" s="12" customFormat="1" ht="15">
      <c r="A261" s="11"/>
    </row>
    <row r="262" s="12" customFormat="1" ht="15">
      <c r="A262" s="11"/>
    </row>
    <row r="263" s="12" customFormat="1" ht="15">
      <c r="A263" s="11"/>
    </row>
    <row r="264" s="12" customFormat="1" ht="15">
      <c r="A264" s="11"/>
    </row>
    <row r="265" s="12" customFormat="1" ht="15">
      <c r="A265" s="11"/>
    </row>
    <row r="266" s="12" customFormat="1" ht="15">
      <c r="A266" s="11"/>
    </row>
    <row r="267" s="12" customFormat="1" ht="15">
      <c r="A267" s="11"/>
    </row>
    <row r="268" s="12" customFormat="1" ht="15">
      <c r="A268" s="11"/>
    </row>
    <row r="269" s="12" customFormat="1" ht="15">
      <c r="A269" s="11"/>
    </row>
    <row r="270" s="12" customFormat="1" ht="15">
      <c r="A270" s="11"/>
    </row>
    <row r="271" s="12" customFormat="1" ht="15">
      <c r="A271" s="11"/>
    </row>
    <row r="272" s="12" customFormat="1" ht="15">
      <c r="A272" s="11"/>
    </row>
    <row r="273" s="12" customFormat="1" ht="15">
      <c r="A273" s="11"/>
    </row>
    <row r="274" s="12" customFormat="1" ht="15">
      <c r="A274" s="11"/>
    </row>
    <row r="275" s="12" customFormat="1" ht="15">
      <c r="A275" s="11"/>
    </row>
    <row r="276" s="12" customFormat="1" ht="15">
      <c r="A276" s="11"/>
    </row>
    <row r="277" s="12" customFormat="1" ht="15">
      <c r="A277" s="11"/>
    </row>
    <row r="278" s="12" customFormat="1" ht="15">
      <c r="A278" s="11"/>
    </row>
    <row r="279" s="12" customFormat="1" ht="15">
      <c r="A279" s="11"/>
    </row>
    <row r="280" s="12" customFormat="1" ht="15">
      <c r="A280" s="11"/>
    </row>
    <row r="281" s="12" customFormat="1" ht="15">
      <c r="A281" s="11"/>
    </row>
    <row r="282" s="12" customFormat="1" ht="15">
      <c r="A282" s="11"/>
    </row>
    <row r="283" s="12" customFormat="1" ht="15">
      <c r="A283" s="11"/>
    </row>
    <row r="284" s="12" customFormat="1" ht="15">
      <c r="A284" s="11"/>
    </row>
    <row r="285" s="12" customFormat="1" ht="15">
      <c r="A285" s="11"/>
    </row>
    <row r="286" s="12" customFormat="1" ht="15">
      <c r="A286" s="11"/>
    </row>
    <row r="287" s="12" customFormat="1" ht="15">
      <c r="A287" s="11"/>
    </row>
    <row r="288" s="12" customFormat="1" ht="15">
      <c r="A288" s="11"/>
    </row>
    <row r="289" s="12" customFormat="1" ht="15">
      <c r="A289" s="11"/>
    </row>
    <row r="290" s="12" customFormat="1" ht="15">
      <c r="A290" s="11"/>
    </row>
    <row r="291" s="12" customFormat="1" ht="15">
      <c r="A291" s="11"/>
    </row>
    <row r="292" s="12" customFormat="1" ht="15">
      <c r="A292" s="11"/>
    </row>
    <row r="293" s="12" customFormat="1" ht="15">
      <c r="A293" s="11"/>
    </row>
    <row r="294" s="12" customFormat="1" ht="15">
      <c r="A294" s="11"/>
    </row>
    <row r="295" s="12" customFormat="1" ht="15">
      <c r="A295" s="11"/>
    </row>
    <row r="296" s="12" customFormat="1" ht="15">
      <c r="A296" s="11"/>
    </row>
    <row r="297" s="12" customFormat="1" ht="15">
      <c r="A297" s="11"/>
    </row>
    <row r="298" s="12" customFormat="1" ht="15">
      <c r="A298" s="11"/>
    </row>
    <row r="299" s="12" customFormat="1" ht="15">
      <c r="A299" s="11"/>
    </row>
    <row r="300" s="12" customFormat="1" ht="15">
      <c r="A300" s="11"/>
    </row>
    <row r="301" s="12" customFormat="1" ht="15">
      <c r="A301" s="11"/>
    </row>
    <row r="302" s="12" customFormat="1" ht="15">
      <c r="A302" s="11"/>
    </row>
    <row r="303" s="12" customFormat="1" ht="15">
      <c r="A303" s="11"/>
    </row>
    <row r="304" s="12" customFormat="1" ht="15">
      <c r="A304" s="11"/>
    </row>
    <row r="305" s="12" customFormat="1" ht="15">
      <c r="A305" s="11"/>
    </row>
    <row r="306" s="12" customFormat="1" ht="15">
      <c r="A306" s="11"/>
    </row>
    <row r="307" s="12" customFormat="1" ht="15">
      <c r="A307" s="11"/>
    </row>
    <row r="308" s="12" customFormat="1" ht="15">
      <c r="A308" s="11"/>
    </row>
    <row r="309" s="12" customFormat="1" ht="15">
      <c r="A309" s="11"/>
    </row>
    <row r="310" s="12" customFormat="1" ht="15">
      <c r="A310" s="11"/>
    </row>
    <row r="311" s="12" customFormat="1" ht="15">
      <c r="A311" s="11"/>
    </row>
    <row r="312" s="12" customFormat="1" ht="15">
      <c r="A312" s="11"/>
    </row>
    <row r="313" s="12" customFormat="1" ht="15">
      <c r="A313" s="11"/>
    </row>
    <row r="314" s="12" customFormat="1" ht="15">
      <c r="A314" s="11"/>
    </row>
    <row r="315" s="12" customFormat="1" ht="15">
      <c r="A315" s="11"/>
    </row>
    <row r="316" s="12" customFormat="1" ht="15">
      <c r="A316" s="11"/>
    </row>
    <row r="317" s="12" customFormat="1" ht="15">
      <c r="A317" s="11"/>
    </row>
    <row r="318" s="12" customFormat="1" ht="15">
      <c r="A318" s="11"/>
    </row>
    <row r="319" s="12" customFormat="1" ht="15">
      <c r="A319" s="11"/>
    </row>
    <row r="320" s="12" customFormat="1" ht="15">
      <c r="A320" s="11"/>
    </row>
    <row r="321" s="12" customFormat="1" ht="15">
      <c r="A321" s="11"/>
    </row>
    <row r="322" s="12" customFormat="1" ht="15">
      <c r="A322" s="11"/>
    </row>
    <row r="323" s="12" customFormat="1" ht="15">
      <c r="A323" s="11"/>
    </row>
    <row r="324" s="12" customFormat="1" ht="15">
      <c r="A324" s="11"/>
    </row>
    <row r="325" s="12" customFormat="1" ht="15">
      <c r="A325" s="11"/>
    </row>
    <row r="326" s="12" customFormat="1" ht="15">
      <c r="A326" s="11"/>
    </row>
    <row r="327" s="12" customFormat="1" ht="15">
      <c r="A327" s="11"/>
    </row>
    <row r="328" s="12" customFormat="1" ht="15">
      <c r="A328" s="11"/>
    </row>
    <row r="329" s="12" customFormat="1" ht="15">
      <c r="A329" s="11"/>
    </row>
    <row r="330" s="12" customFormat="1" ht="15">
      <c r="A330" s="11"/>
    </row>
    <row r="331" s="12" customFormat="1" ht="15">
      <c r="A331" s="11"/>
    </row>
    <row r="332" s="12" customFormat="1" ht="15">
      <c r="A332" s="11"/>
    </row>
    <row r="333" s="12" customFormat="1" ht="15">
      <c r="A333" s="11"/>
    </row>
    <row r="334" s="12" customFormat="1" ht="15">
      <c r="A334" s="11"/>
    </row>
    <row r="335" s="12" customFormat="1" ht="15">
      <c r="A335" s="11"/>
    </row>
    <row r="336" s="12" customFormat="1" ht="15">
      <c r="A336" s="11"/>
    </row>
    <row r="337" s="12" customFormat="1" ht="15">
      <c r="A337" s="11"/>
    </row>
    <row r="338" s="12" customFormat="1" ht="15">
      <c r="A338" s="11"/>
    </row>
    <row r="339" s="12" customFormat="1" ht="15">
      <c r="A339" s="11"/>
    </row>
    <row r="340" s="12" customFormat="1" ht="15">
      <c r="A340" s="11"/>
    </row>
    <row r="341" s="12" customFormat="1" ht="15">
      <c r="A341" s="11"/>
    </row>
    <row r="342" s="12" customFormat="1" ht="15">
      <c r="A342" s="11"/>
    </row>
    <row r="343" s="12" customFormat="1" ht="15">
      <c r="A343" s="11"/>
    </row>
    <row r="344" s="12" customFormat="1" ht="15">
      <c r="A344" s="11"/>
    </row>
    <row r="345" s="12" customFormat="1" ht="15">
      <c r="A345" s="11"/>
    </row>
    <row r="346" s="12" customFormat="1" ht="15">
      <c r="A346" s="11"/>
    </row>
    <row r="347" s="12" customFormat="1" ht="15">
      <c r="A347" s="11"/>
    </row>
    <row r="348" s="12" customFormat="1" ht="15">
      <c r="A348" s="11"/>
    </row>
    <row r="349" s="12" customFormat="1" ht="15">
      <c r="A349" s="11"/>
    </row>
    <row r="350" s="12" customFormat="1" ht="15">
      <c r="A350" s="11"/>
    </row>
    <row r="351" s="12" customFormat="1" ht="15">
      <c r="A351" s="11"/>
    </row>
    <row r="352" s="12" customFormat="1" ht="15">
      <c r="A352" s="11"/>
    </row>
    <row r="353" s="12" customFormat="1" ht="15">
      <c r="A353" s="11"/>
    </row>
    <row r="354" s="12" customFormat="1" ht="15">
      <c r="A354" s="11"/>
    </row>
    <row r="355" s="12" customFormat="1" ht="15">
      <c r="A355" s="11"/>
    </row>
    <row r="356" s="12" customFormat="1" ht="15">
      <c r="A356" s="11"/>
    </row>
    <row r="357" s="12" customFormat="1" ht="15">
      <c r="A357" s="11"/>
    </row>
    <row r="358" s="12" customFormat="1" ht="15">
      <c r="A358" s="11"/>
    </row>
    <row r="359" s="12" customFormat="1" ht="15">
      <c r="A359" s="11"/>
    </row>
    <row r="360" s="12" customFormat="1" ht="15">
      <c r="A360" s="11"/>
    </row>
    <row r="361" s="12" customFormat="1" ht="15">
      <c r="A361" s="11"/>
    </row>
    <row r="362" s="12" customFormat="1" ht="15">
      <c r="A362" s="11"/>
    </row>
    <row r="363" s="12" customFormat="1" ht="15">
      <c r="A363" s="11"/>
    </row>
    <row r="364" s="12" customFormat="1" ht="15">
      <c r="A364" s="11"/>
    </row>
    <row r="365" s="12" customFormat="1" ht="15">
      <c r="A365" s="11"/>
    </row>
    <row r="366" s="12" customFormat="1" ht="15">
      <c r="A366" s="11"/>
    </row>
    <row r="367" s="12" customFormat="1" ht="15">
      <c r="A367" s="11"/>
    </row>
    <row r="368" s="12" customFormat="1" ht="15">
      <c r="A368" s="11"/>
    </row>
    <row r="369" s="12" customFormat="1" ht="15">
      <c r="A369" s="11"/>
    </row>
    <row r="370" s="12" customFormat="1" ht="15">
      <c r="A370" s="11"/>
    </row>
    <row r="371" s="12" customFormat="1" ht="15">
      <c r="A371" s="11"/>
    </row>
    <row r="372" s="12" customFormat="1" ht="15">
      <c r="A372" s="11"/>
    </row>
    <row r="373" s="12" customFormat="1" ht="15">
      <c r="A373" s="11"/>
    </row>
    <row r="374" s="12" customFormat="1" ht="15">
      <c r="A374" s="11"/>
    </row>
    <row r="375" s="12" customFormat="1" ht="15">
      <c r="A375" s="11"/>
    </row>
    <row r="376" s="12" customFormat="1" ht="15">
      <c r="A376" s="11"/>
    </row>
    <row r="377" s="12" customFormat="1" ht="15">
      <c r="A377" s="11"/>
    </row>
    <row r="378" s="12" customFormat="1" ht="15">
      <c r="A378" s="11"/>
    </row>
    <row r="379" s="12" customFormat="1" ht="15">
      <c r="A379" s="11"/>
    </row>
    <row r="380" s="12" customFormat="1" ht="15">
      <c r="A380" s="11"/>
    </row>
    <row r="381" s="12" customFormat="1" ht="15">
      <c r="A381" s="11"/>
    </row>
    <row r="382" s="12" customFormat="1" ht="15">
      <c r="A382" s="11"/>
    </row>
    <row r="383" s="12" customFormat="1" ht="15">
      <c r="A383" s="11"/>
    </row>
    <row r="384" s="12" customFormat="1" ht="15">
      <c r="A384" s="11"/>
    </row>
    <row r="385" s="12" customFormat="1" ht="15">
      <c r="A385" s="11"/>
    </row>
    <row r="386" s="12" customFormat="1" ht="15">
      <c r="A386" s="11"/>
    </row>
    <row r="387" s="12" customFormat="1" ht="15">
      <c r="A387" s="11"/>
    </row>
    <row r="388" s="12" customFormat="1" ht="15">
      <c r="A388" s="11"/>
    </row>
    <row r="389" s="12" customFormat="1" ht="15">
      <c r="A389" s="11"/>
    </row>
    <row r="390" s="12" customFormat="1" ht="15">
      <c r="A390" s="11"/>
    </row>
    <row r="391" s="12" customFormat="1" ht="15">
      <c r="A391" s="11"/>
    </row>
    <row r="392" s="12" customFormat="1" ht="15">
      <c r="A392" s="11"/>
    </row>
    <row r="393" s="12" customFormat="1" ht="15">
      <c r="A393" s="11"/>
    </row>
    <row r="394" s="12" customFormat="1" ht="15">
      <c r="A394" s="11"/>
    </row>
    <row r="395" s="12" customFormat="1" ht="15">
      <c r="A395" s="11"/>
    </row>
    <row r="396" s="12" customFormat="1" ht="15">
      <c r="A396" s="11"/>
    </row>
    <row r="397" s="12" customFormat="1" ht="15">
      <c r="A397" s="11"/>
    </row>
    <row r="398" s="12" customFormat="1" ht="15">
      <c r="A398" s="11"/>
    </row>
    <row r="399" s="12" customFormat="1" ht="15">
      <c r="A399" s="11"/>
    </row>
    <row r="400" s="12" customFormat="1" ht="15">
      <c r="A400" s="11"/>
    </row>
    <row r="401" s="12" customFormat="1" ht="15">
      <c r="A401" s="11"/>
    </row>
    <row r="402" s="12" customFormat="1" ht="15">
      <c r="A402" s="11"/>
    </row>
    <row r="403" s="12" customFormat="1" ht="15">
      <c r="A403" s="11"/>
    </row>
    <row r="404" s="12" customFormat="1" ht="15">
      <c r="A404" s="11"/>
    </row>
    <row r="405" s="12" customFormat="1" ht="15">
      <c r="A405" s="11"/>
    </row>
    <row r="406" s="12" customFormat="1" ht="15">
      <c r="A406" s="11"/>
    </row>
    <row r="407" s="12" customFormat="1" ht="15">
      <c r="A407" s="11"/>
    </row>
    <row r="408" s="12" customFormat="1" ht="15">
      <c r="A408" s="11"/>
    </row>
    <row r="409" s="12" customFormat="1" ht="15">
      <c r="A409" s="11"/>
    </row>
    <row r="410" s="12" customFormat="1" ht="15">
      <c r="A410" s="11"/>
    </row>
    <row r="411" s="12" customFormat="1" ht="15">
      <c r="A411" s="11"/>
    </row>
    <row r="412" s="12" customFormat="1" ht="15">
      <c r="A412" s="11"/>
    </row>
    <row r="413" s="12" customFormat="1" ht="15">
      <c r="A413" s="11"/>
    </row>
    <row r="414" s="12" customFormat="1" ht="15">
      <c r="A414" s="11"/>
    </row>
    <row r="415" s="12" customFormat="1" ht="15">
      <c r="A415" s="11"/>
    </row>
    <row r="416" s="12" customFormat="1" ht="15">
      <c r="A416" s="11"/>
    </row>
    <row r="417" s="12" customFormat="1" ht="15">
      <c r="A417" s="11"/>
    </row>
    <row r="418" s="12" customFormat="1" ht="15">
      <c r="A418" s="11"/>
    </row>
    <row r="419" s="12" customFormat="1" ht="15">
      <c r="A419" s="11"/>
    </row>
    <row r="420" s="12" customFormat="1" ht="15">
      <c r="A420" s="11"/>
    </row>
    <row r="421" s="12" customFormat="1" ht="15">
      <c r="A421" s="11"/>
    </row>
    <row r="422" s="12" customFormat="1" ht="15">
      <c r="A422" s="11"/>
    </row>
    <row r="423" s="12" customFormat="1" ht="15">
      <c r="A423" s="11"/>
    </row>
    <row r="424" s="12" customFormat="1" ht="15">
      <c r="A424" s="11"/>
    </row>
    <row r="425" s="12" customFormat="1" ht="15">
      <c r="A425" s="11"/>
    </row>
    <row r="426" s="12" customFormat="1" ht="15">
      <c r="A426" s="11"/>
    </row>
    <row r="427" s="12" customFormat="1" ht="15">
      <c r="A427" s="11"/>
    </row>
    <row r="428" s="12" customFormat="1" ht="15">
      <c r="A428" s="11"/>
    </row>
    <row r="429" s="12" customFormat="1" ht="15">
      <c r="A429" s="11"/>
    </row>
    <row r="430" s="12" customFormat="1" ht="15">
      <c r="A430" s="11"/>
    </row>
    <row r="431" s="12" customFormat="1" ht="15">
      <c r="A431" s="11"/>
    </row>
    <row r="432" s="12" customFormat="1" ht="15">
      <c r="A432" s="11"/>
    </row>
    <row r="433" s="12" customFormat="1" ht="15">
      <c r="A433" s="11"/>
    </row>
    <row r="434" s="12" customFormat="1" ht="15">
      <c r="A434" s="11"/>
    </row>
    <row r="435" s="12" customFormat="1" ht="15">
      <c r="A435" s="11"/>
    </row>
    <row r="436" s="12" customFormat="1" ht="15">
      <c r="A436" s="11"/>
    </row>
    <row r="437" s="12" customFormat="1" ht="15">
      <c r="A437" s="11"/>
    </row>
    <row r="438" s="12" customFormat="1" ht="15">
      <c r="A438" s="11"/>
    </row>
    <row r="439" s="12" customFormat="1" ht="15">
      <c r="A439" s="11"/>
    </row>
    <row r="440" s="12" customFormat="1" ht="15">
      <c r="A440" s="11"/>
    </row>
    <row r="441" s="12" customFormat="1" ht="15">
      <c r="A441" s="11"/>
    </row>
    <row r="442" s="12" customFormat="1" ht="15">
      <c r="A442" s="11"/>
    </row>
    <row r="443" s="12" customFormat="1" ht="15">
      <c r="A443" s="11"/>
    </row>
    <row r="444" s="12" customFormat="1" ht="15">
      <c r="A444" s="11"/>
    </row>
    <row r="445" s="12" customFormat="1" ht="15">
      <c r="A445" s="11"/>
    </row>
    <row r="446" s="12" customFormat="1" ht="15">
      <c r="A446" s="11"/>
    </row>
    <row r="447" s="12" customFormat="1" ht="15">
      <c r="A447" s="11"/>
    </row>
    <row r="448" s="12" customFormat="1" ht="15">
      <c r="A448" s="11"/>
    </row>
    <row r="449" s="12" customFormat="1" ht="15">
      <c r="A449" s="11"/>
    </row>
    <row r="450" s="12" customFormat="1" ht="15">
      <c r="A450" s="11"/>
    </row>
    <row r="451" s="12" customFormat="1" ht="15">
      <c r="A451" s="11"/>
    </row>
    <row r="452" s="12" customFormat="1" ht="15">
      <c r="A452" s="11"/>
    </row>
    <row r="453" s="12" customFormat="1" ht="15">
      <c r="A453" s="11"/>
    </row>
    <row r="454" s="12" customFormat="1" ht="15">
      <c r="A454" s="11"/>
    </row>
    <row r="455" s="12" customFormat="1" ht="15">
      <c r="A455" s="11"/>
    </row>
    <row r="456" s="12" customFormat="1" ht="15">
      <c r="A456" s="11"/>
    </row>
    <row r="457" s="12" customFormat="1" ht="15">
      <c r="A457" s="11"/>
    </row>
    <row r="458" s="12" customFormat="1" ht="15">
      <c r="A458" s="11"/>
    </row>
    <row r="459" s="12" customFormat="1" ht="15">
      <c r="A459" s="11"/>
    </row>
    <row r="460" s="12" customFormat="1" ht="15">
      <c r="A460" s="11"/>
    </row>
    <row r="461" s="12" customFormat="1" ht="15">
      <c r="A461" s="11"/>
    </row>
    <row r="462" s="12" customFormat="1" ht="15">
      <c r="A462" s="11"/>
    </row>
    <row r="463" s="12" customFormat="1" ht="15">
      <c r="A463" s="11"/>
    </row>
    <row r="464" s="12" customFormat="1" ht="15">
      <c r="A464" s="11"/>
    </row>
    <row r="465" s="12" customFormat="1" ht="15">
      <c r="A465" s="11"/>
    </row>
    <row r="466" s="12" customFormat="1" ht="15">
      <c r="A466" s="11"/>
    </row>
    <row r="467" s="12" customFormat="1" ht="15">
      <c r="A467" s="11"/>
    </row>
    <row r="468" s="12" customFormat="1" ht="15">
      <c r="A468" s="11"/>
    </row>
    <row r="469" s="12" customFormat="1" ht="15">
      <c r="A469" s="11"/>
    </row>
    <row r="470" s="12" customFormat="1" ht="15">
      <c r="A470" s="11"/>
    </row>
    <row r="471" s="12" customFormat="1" ht="15">
      <c r="A471" s="11"/>
    </row>
    <row r="472" s="12" customFormat="1" ht="15">
      <c r="A472" s="11"/>
    </row>
    <row r="473" s="12" customFormat="1" ht="15">
      <c r="A473" s="11"/>
    </row>
    <row r="474" s="12" customFormat="1" ht="15">
      <c r="A474" s="11"/>
    </row>
    <row r="475" s="12" customFormat="1" ht="15">
      <c r="A475" s="11"/>
    </row>
    <row r="476" s="12" customFormat="1" ht="15">
      <c r="A476" s="11"/>
    </row>
    <row r="477" s="12" customFormat="1" ht="15">
      <c r="A477" s="11"/>
    </row>
    <row r="478" s="12" customFormat="1" ht="15">
      <c r="A478" s="11"/>
    </row>
    <row r="479" s="12" customFormat="1" ht="15">
      <c r="A479" s="11"/>
    </row>
    <row r="480" s="12" customFormat="1" ht="15">
      <c r="A480" s="11"/>
    </row>
    <row r="481" s="12" customFormat="1" ht="15">
      <c r="A481" s="11"/>
    </row>
    <row r="482" s="12" customFormat="1" ht="15">
      <c r="A482" s="11"/>
    </row>
    <row r="483" s="12" customFormat="1" ht="15">
      <c r="A483" s="11"/>
    </row>
    <row r="484" s="12" customFormat="1" ht="15">
      <c r="A484" s="11"/>
    </row>
    <row r="485" s="12" customFormat="1" ht="15">
      <c r="A485" s="11"/>
    </row>
    <row r="486" s="12" customFormat="1" ht="15">
      <c r="A486" s="11"/>
    </row>
    <row r="487" s="12" customFormat="1" ht="15">
      <c r="A487" s="11"/>
    </row>
    <row r="488" s="12" customFormat="1" ht="15">
      <c r="A488" s="11"/>
    </row>
    <row r="489" s="12" customFormat="1" ht="15">
      <c r="A489" s="11"/>
    </row>
    <row r="490" s="12" customFormat="1" ht="15">
      <c r="A490" s="11"/>
    </row>
    <row r="491" s="12" customFormat="1" ht="15">
      <c r="A491" s="11"/>
    </row>
    <row r="492" s="12" customFormat="1" ht="15">
      <c r="A492" s="11"/>
    </row>
    <row r="493" s="12" customFormat="1" ht="15">
      <c r="A493" s="11"/>
    </row>
    <row r="494" s="12" customFormat="1" ht="15">
      <c r="A494" s="11"/>
    </row>
    <row r="495" s="12" customFormat="1" ht="15">
      <c r="A495" s="11"/>
    </row>
    <row r="496" s="12" customFormat="1" ht="15">
      <c r="A496" s="11"/>
    </row>
    <row r="497" s="12" customFormat="1" ht="15">
      <c r="A497" s="11"/>
    </row>
    <row r="498" s="12" customFormat="1" ht="15">
      <c r="A498" s="11"/>
    </row>
    <row r="499" s="12" customFormat="1" ht="15">
      <c r="A499" s="11"/>
    </row>
    <row r="500" s="12" customFormat="1" ht="15">
      <c r="A500" s="11"/>
    </row>
    <row r="501" s="12" customFormat="1" ht="15">
      <c r="A501" s="11"/>
    </row>
    <row r="502" s="12" customFormat="1" ht="15">
      <c r="A502" s="11"/>
    </row>
    <row r="503" s="12" customFormat="1" ht="15">
      <c r="A503" s="11"/>
    </row>
    <row r="504" s="12" customFormat="1" ht="15">
      <c r="A504" s="11"/>
    </row>
    <row r="505" s="12" customFormat="1" ht="15">
      <c r="A505" s="11"/>
    </row>
    <row r="506" s="12" customFormat="1" ht="15">
      <c r="A506" s="11"/>
    </row>
    <row r="507" s="12" customFormat="1" ht="15">
      <c r="A507" s="11"/>
    </row>
    <row r="508" s="12" customFormat="1" ht="15">
      <c r="A508" s="11"/>
    </row>
    <row r="509" s="12" customFormat="1" ht="15">
      <c r="A509" s="11"/>
    </row>
    <row r="510" s="12" customFormat="1" ht="15">
      <c r="A510" s="11"/>
    </row>
    <row r="511" s="12" customFormat="1" ht="15">
      <c r="A511" s="11"/>
    </row>
    <row r="512" s="12" customFormat="1" ht="15">
      <c r="A512" s="11"/>
    </row>
    <row r="513" s="12" customFormat="1" ht="15">
      <c r="A513" s="11"/>
    </row>
    <row r="514" s="12" customFormat="1" ht="15">
      <c r="A514" s="11"/>
    </row>
    <row r="515" s="12" customFormat="1" ht="15">
      <c r="A515" s="11"/>
    </row>
    <row r="516" s="12" customFormat="1" ht="15">
      <c r="A516" s="11"/>
    </row>
    <row r="517" s="12" customFormat="1" ht="15">
      <c r="A517" s="11"/>
    </row>
    <row r="518" s="12" customFormat="1" ht="15">
      <c r="A518" s="11"/>
    </row>
    <row r="519" s="12" customFormat="1" ht="15">
      <c r="A519" s="11"/>
    </row>
    <row r="520" s="12" customFormat="1" ht="15">
      <c r="A520" s="11"/>
    </row>
    <row r="521" s="12" customFormat="1" ht="15">
      <c r="A521" s="11"/>
    </row>
    <row r="522" s="12" customFormat="1" ht="15">
      <c r="A522" s="11"/>
    </row>
    <row r="523" s="12" customFormat="1" ht="15">
      <c r="A523" s="11"/>
    </row>
    <row r="524" s="12" customFormat="1" ht="15">
      <c r="A524" s="11"/>
    </row>
    <row r="525" s="12" customFormat="1" ht="15">
      <c r="A525" s="11"/>
    </row>
    <row r="526" s="12" customFormat="1" ht="15">
      <c r="A526" s="11"/>
    </row>
    <row r="527" s="12" customFormat="1" ht="15">
      <c r="A527" s="11"/>
    </row>
    <row r="528" s="12" customFormat="1" ht="15">
      <c r="A528" s="11"/>
    </row>
    <row r="529" s="12" customFormat="1" ht="15">
      <c r="A529" s="11"/>
    </row>
    <row r="530" s="12" customFormat="1" ht="15">
      <c r="A530" s="11"/>
    </row>
    <row r="531" s="12" customFormat="1" ht="15">
      <c r="A531" s="11"/>
    </row>
    <row r="532" s="12" customFormat="1" ht="15">
      <c r="A532" s="11"/>
    </row>
    <row r="533" s="12" customFormat="1" ht="15">
      <c r="A533" s="11"/>
    </row>
    <row r="534" s="12" customFormat="1" ht="15">
      <c r="A534" s="11"/>
    </row>
    <row r="535" s="12" customFormat="1" ht="15">
      <c r="A535" s="11"/>
    </row>
    <row r="536" s="12" customFormat="1" ht="15">
      <c r="A536" s="11"/>
    </row>
    <row r="537" s="12" customFormat="1" ht="15">
      <c r="A537" s="11"/>
    </row>
    <row r="538" s="12" customFormat="1" ht="15">
      <c r="A538" s="11"/>
    </row>
    <row r="539" s="12" customFormat="1" ht="15">
      <c r="A539" s="11"/>
    </row>
    <row r="540" s="12" customFormat="1" ht="15">
      <c r="A540" s="11"/>
    </row>
    <row r="541" s="12" customFormat="1" ht="15">
      <c r="A541" s="11"/>
    </row>
    <row r="542" s="12" customFormat="1" ht="15">
      <c r="A542" s="11"/>
    </row>
    <row r="543" s="12" customFormat="1" ht="15">
      <c r="A543" s="11"/>
    </row>
    <row r="544" s="12" customFormat="1" ht="15">
      <c r="A544" s="11"/>
    </row>
    <row r="545" s="12" customFormat="1" ht="15">
      <c r="A545" s="11"/>
    </row>
    <row r="546" s="12" customFormat="1" ht="15">
      <c r="A546" s="11"/>
    </row>
    <row r="547" s="12" customFormat="1" ht="15">
      <c r="A547" s="11"/>
    </row>
    <row r="548" s="12" customFormat="1" ht="15">
      <c r="A548" s="11"/>
    </row>
    <row r="549" s="12" customFormat="1" ht="15">
      <c r="A549" s="11"/>
    </row>
    <row r="550" s="12" customFormat="1" ht="15">
      <c r="A550" s="11"/>
    </row>
    <row r="551" s="12" customFormat="1" ht="15">
      <c r="A551" s="11"/>
    </row>
    <row r="552" s="12" customFormat="1" ht="15">
      <c r="A552" s="11"/>
    </row>
    <row r="553" s="12" customFormat="1" ht="15">
      <c r="A553" s="11"/>
    </row>
    <row r="554" s="12" customFormat="1" ht="15">
      <c r="A554" s="11"/>
    </row>
    <row r="555" s="12" customFormat="1" ht="15">
      <c r="A555" s="11"/>
    </row>
    <row r="556" s="12" customFormat="1" ht="15">
      <c r="A556" s="11"/>
    </row>
    <row r="557" s="12" customFormat="1" ht="15">
      <c r="A557" s="11"/>
    </row>
    <row r="558" s="12" customFormat="1" ht="15">
      <c r="A558" s="11"/>
    </row>
    <row r="559" s="12" customFormat="1" ht="15">
      <c r="A559" s="11"/>
    </row>
    <row r="560" s="12" customFormat="1" ht="15">
      <c r="A560" s="11"/>
    </row>
    <row r="561" s="12" customFormat="1" ht="15">
      <c r="A561" s="11"/>
    </row>
    <row r="562" s="12" customFormat="1" ht="15">
      <c r="A562" s="11"/>
    </row>
    <row r="563" s="12" customFormat="1" ht="15">
      <c r="A563" s="11"/>
    </row>
    <row r="564" s="12" customFormat="1" ht="15">
      <c r="A564" s="11"/>
    </row>
    <row r="565" s="12" customFormat="1" ht="15">
      <c r="A565" s="11"/>
    </row>
    <row r="566" s="12" customFormat="1" ht="15">
      <c r="A566" s="11"/>
    </row>
    <row r="567" s="12" customFormat="1" ht="15">
      <c r="A567" s="11"/>
    </row>
    <row r="568" s="12" customFormat="1" ht="15">
      <c r="A568" s="11"/>
    </row>
    <row r="569" s="12" customFormat="1" ht="15">
      <c r="A569" s="11"/>
    </row>
    <row r="570" s="12" customFormat="1" ht="15">
      <c r="A570" s="11"/>
    </row>
    <row r="571" s="12" customFormat="1" ht="15">
      <c r="A571" s="11"/>
    </row>
    <row r="572" s="12" customFormat="1" ht="15">
      <c r="A572" s="11"/>
    </row>
    <row r="573" s="12" customFormat="1" ht="15">
      <c r="A573" s="11"/>
    </row>
    <row r="574" s="12" customFormat="1" ht="15">
      <c r="A574" s="11"/>
    </row>
    <row r="575" s="12" customFormat="1" ht="15">
      <c r="A575" s="11"/>
    </row>
    <row r="576" s="12" customFormat="1" ht="15">
      <c r="A576" s="11"/>
    </row>
    <row r="577" s="12" customFormat="1" ht="15">
      <c r="A577" s="11"/>
    </row>
    <row r="578" s="12" customFormat="1" ht="15">
      <c r="A578" s="11"/>
    </row>
    <row r="579" s="12" customFormat="1" ht="15">
      <c r="A579" s="11"/>
    </row>
    <row r="580" s="12" customFormat="1" ht="15">
      <c r="A580" s="11"/>
    </row>
    <row r="581" s="12" customFormat="1" ht="15">
      <c r="A581" s="11"/>
    </row>
    <row r="582" s="12" customFormat="1" ht="15">
      <c r="A582" s="11"/>
    </row>
    <row r="583" s="12" customFormat="1" ht="15">
      <c r="A583" s="11"/>
    </row>
    <row r="584" s="12" customFormat="1" ht="15">
      <c r="A584" s="11"/>
    </row>
    <row r="585" s="12" customFormat="1" ht="15">
      <c r="A585" s="11"/>
    </row>
    <row r="586" s="12" customFormat="1" ht="15">
      <c r="A586" s="11"/>
    </row>
    <row r="587" s="12" customFormat="1" ht="15">
      <c r="A587" s="11"/>
    </row>
    <row r="588" s="12" customFormat="1" ht="15">
      <c r="A588" s="11"/>
    </row>
    <row r="589" s="12" customFormat="1" ht="15">
      <c r="A589" s="11"/>
    </row>
    <row r="590" s="12" customFormat="1" ht="15">
      <c r="A590" s="11"/>
    </row>
    <row r="591" s="12" customFormat="1" ht="15">
      <c r="A591" s="11"/>
    </row>
    <row r="592" s="12" customFormat="1" ht="15">
      <c r="A592" s="11"/>
    </row>
    <row r="593" s="12" customFormat="1" ht="15">
      <c r="A593" s="11"/>
    </row>
    <row r="594" s="12" customFormat="1" ht="15">
      <c r="A594" s="11"/>
    </row>
    <row r="595" s="12" customFormat="1" ht="15">
      <c r="A595" s="11"/>
    </row>
    <row r="596" s="12" customFormat="1" ht="15">
      <c r="A596" s="11"/>
    </row>
    <row r="597" s="12" customFormat="1" ht="15">
      <c r="A597" s="11"/>
    </row>
    <row r="598" s="12" customFormat="1" ht="15">
      <c r="A598" s="11"/>
    </row>
    <row r="599" s="12" customFormat="1" ht="15">
      <c r="A599" s="11"/>
    </row>
    <row r="600" s="12" customFormat="1" ht="15">
      <c r="A600" s="11"/>
    </row>
    <row r="601" s="12" customFormat="1" ht="15">
      <c r="A601" s="11"/>
    </row>
    <row r="602" s="12" customFormat="1" ht="15">
      <c r="A602" s="11"/>
    </row>
    <row r="603" s="12" customFormat="1" ht="15">
      <c r="A603" s="11"/>
    </row>
    <row r="604" s="12" customFormat="1" ht="15">
      <c r="A604" s="11"/>
    </row>
    <row r="605" s="12" customFormat="1" ht="15">
      <c r="A605" s="11"/>
    </row>
    <row r="606" s="12" customFormat="1" ht="15">
      <c r="A606" s="11"/>
    </row>
    <row r="607" s="12" customFormat="1" ht="15">
      <c r="A607" s="11"/>
    </row>
    <row r="608" s="12" customFormat="1" ht="15">
      <c r="A608" s="11"/>
    </row>
    <row r="609" s="12" customFormat="1" ht="15">
      <c r="A609" s="11"/>
    </row>
    <row r="610" s="12" customFormat="1" ht="15">
      <c r="A610" s="11"/>
    </row>
    <row r="611" s="12" customFormat="1" ht="15">
      <c r="A611" s="11"/>
    </row>
    <row r="612" s="12" customFormat="1" ht="15">
      <c r="A612" s="11"/>
    </row>
    <row r="613" s="12" customFormat="1" ht="15">
      <c r="A613" s="11"/>
    </row>
    <row r="614" s="12" customFormat="1" ht="15">
      <c r="A614" s="11"/>
    </row>
    <row r="615" s="12" customFormat="1" ht="15">
      <c r="A615" s="11"/>
    </row>
    <row r="616" s="12" customFormat="1" ht="15">
      <c r="A616" s="11"/>
    </row>
    <row r="617" s="12" customFormat="1" ht="15">
      <c r="A617" s="11"/>
    </row>
    <row r="618" s="12" customFormat="1" ht="15">
      <c r="A618" s="11"/>
    </row>
    <row r="619" s="12" customFormat="1" ht="15">
      <c r="A619" s="11"/>
    </row>
    <row r="620" s="12" customFormat="1" ht="15">
      <c r="A620" s="11"/>
    </row>
    <row r="621" s="12" customFormat="1" ht="15">
      <c r="A621" s="11"/>
    </row>
    <row r="622" s="12" customFormat="1" ht="15">
      <c r="A622" s="11"/>
    </row>
    <row r="623" s="12" customFormat="1" ht="15">
      <c r="A623" s="11"/>
    </row>
    <row r="624" s="12" customFormat="1" ht="15">
      <c r="A624" s="11"/>
    </row>
    <row r="625" s="12" customFormat="1" ht="15">
      <c r="A625" s="11"/>
    </row>
    <row r="626" s="12" customFormat="1" ht="15">
      <c r="A626" s="11"/>
    </row>
    <row r="627" s="12" customFormat="1" ht="15">
      <c r="A627" s="11"/>
    </row>
    <row r="628" s="12" customFormat="1" ht="15">
      <c r="A628" s="11"/>
    </row>
    <row r="629" s="12" customFormat="1" ht="15">
      <c r="A629" s="11"/>
    </row>
    <row r="630" s="12" customFormat="1" ht="15">
      <c r="A630" s="11"/>
    </row>
    <row r="631" s="12" customFormat="1" ht="15">
      <c r="A631" s="11"/>
    </row>
    <row r="632" s="12" customFormat="1" ht="15">
      <c r="A632" s="11"/>
    </row>
    <row r="633" s="12" customFormat="1" ht="15">
      <c r="A633" s="11"/>
    </row>
    <row r="634" s="12" customFormat="1" ht="15">
      <c r="A634" s="11"/>
    </row>
    <row r="635" s="12" customFormat="1" ht="15">
      <c r="A635" s="11"/>
    </row>
    <row r="636" s="12" customFormat="1" ht="15">
      <c r="A636" s="11"/>
    </row>
    <row r="637" s="12" customFormat="1" ht="15">
      <c r="A637" s="11"/>
    </row>
    <row r="638" s="12" customFormat="1" ht="15">
      <c r="A638" s="11"/>
    </row>
    <row r="639" s="12" customFormat="1" ht="15">
      <c r="A639" s="11"/>
    </row>
    <row r="640" s="12" customFormat="1" ht="15">
      <c r="A640" s="11"/>
    </row>
    <row r="641" s="12" customFormat="1" ht="15">
      <c r="A641" s="11"/>
    </row>
    <row r="642" s="12" customFormat="1" ht="15">
      <c r="A642" s="11"/>
    </row>
    <row r="643" s="12" customFormat="1" ht="15">
      <c r="A643" s="11"/>
    </row>
    <row r="644" s="12" customFormat="1" ht="15">
      <c r="A644" s="11"/>
    </row>
    <row r="645" s="12" customFormat="1" ht="15">
      <c r="A645" s="11"/>
    </row>
    <row r="646" s="12" customFormat="1" ht="15">
      <c r="A646" s="11"/>
    </row>
    <row r="647" s="12" customFormat="1" ht="15">
      <c r="A647" s="11"/>
    </row>
    <row r="648" s="12" customFormat="1" ht="15">
      <c r="A648" s="11"/>
    </row>
    <row r="649" s="12" customFormat="1" ht="15">
      <c r="A649" s="11"/>
    </row>
    <row r="650" s="12" customFormat="1" ht="15">
      <c r="A650" s="11"/>
    </row>
    <row r="651" s="12" customFormat="1" ht="15">
      <c r="A651" s="11"/>
    </row>
    <row r="652" s="12" customFormat="1" ht="15">
      <c r="A652" s="11"/>
    </row>
    <row r="653" s="12" customFormat="1" ht="15">
      <c r="A653" s="11"/>
    </row>
    <row r="654" s="12" customFormat="1" ht="15">
      <c r="A654" s="11"/>
    </row>
    <row r="655" s="12" customFormat="1" ht="15">
      <c r="A655" s="11"/>
    </row>
    <row r="656" s="12" customFormat="1" ht="15">
      <c r="A656" s="11"/>
    </row>
    <row r="657" s="12" customFormat="1" ht="15">
      <c r="A657" s="11"/>
    </row>
    <row r="658" s="12" customFormat="1" ht="15">
      <c r="A658" s="11"/>
    </row>
    <row r="659" s="12" customFormat="1" ht="15">
      <c r="A659" s="11"/>
    </row>
    <row r="660" s="12" customFormat="1" ht="15">
      <c r="A660" s="11"/>
    </row>
    <row r="661" s="12" customFormat="1" ht="15">
      <c r="A661" s="11"/>
    </row>
    <row r="662" s="12" customFormat="1" ht="15">
      <c r="A662" s="11"/>
    </row>
    <row r="663" s="12" customFormat="1" ht="15">
      <c r="A663" s="11"/>
    </row>
    <row r="664" s="12" customFormat="1" ht="15">
      <c r="A664" s="11"/>
    </row>
    <row r="665" s="12" customFormat="1" ht="15">
      <c r="A665" s="11"/>
    </row>
    <row r="666" s="12" customFormat="1" ht="15">
      <c r="A666" s="11"/>
    </row>
    <row r="667" s="12" customFormat="1" ht="15">
      <c r="A667" s="11"/>
    </row>
    <row r="668" s="12" customFormat="1" ht="15">
      <c r="A668" s="11"/>
    </row>
    <row r="669" s="12" customFormat="1" ht="15">
      <c r="A669" s="11"/>
    </row>
    <row r="670" s="12" customFormat="1" ht="15">
      <c r="A670" s="11"/>
    </row>
    <row r="671" s="12" customFormat="1" ht="15">
      <c r="A671" s="11"/>
    </row>
    <row r="672" s="12" customFormat="1" ht="15">
      <c r="A672" s="11"/>
    </row>
    <row r="673" s="12" customFormat="1" ht="15">
      <c r="A673" s="11"/>
    </row>
    <row r="674" s="12" customFormat="1" ht="15">
      <c r="A674" s="11"/>
    </row>
    <row r="675" s="12" customFormat="1" ht="15">
      <c r="A675" s="11"/>
    </row>
    <row r="676" s="12" customFormat="1" ht="15">
      <c r="A676" s="11"/>
    </row>
    <row r="677" s="12" customFormat="1" ht="15">
      <c r="A677" s="11"/>
    </row>
    <row r="678" s="12" customFormat="1" ht="15">
      <c r="A678" s="11"/>
    </row>
    <row r="679" s="12" customFormat="1" ht="15">
      <c r="A679" s="11"/>
    </row>
    <row r="680" s="12" customFormat="1" ht="15">
      <c r="A680" s="11"/>
    </row>
    <row r="681" s="12" customFormat="1" ht="15">
      <c r="A681" s="11"/>
    </row>
    <row r="682" s="12" customFormat="1" ht="15">
      <c r="A682" s="11"/>
    </row>
    <row r="683" s="12" customFormat="1" ht="15">
      <c r="A683" s="11"/>
    </row>
    <row r="684" s="12" customFormat="1" ht="15">
      <c r="A684" s="11"/>
    </row>
    <row r="685" s="12" customFormat="1" ht="15">
      <c r="A685" s="11"/>
    </row>
    <row r="686" s="12" customFormat="1" ht="15">
      <c r="A686" s="11"/>
    </row>
    <row r="687" s="12" customFormat="1" ht="15">
      <c r="A687" s="11"/>
    </row>
    <row r="688" s="12" customFormat="1" ht="15">
      <c r="A688" s="11"/>
    </row>
    <row r="689" s="12" customFormat="1" ht="15">
      <c r="A689" s="11"/>
    </row>
    <row r="690" s="12" customFormat="1" ht="15">
      <c r="A690" s="11"/>
    </row>
    <row r="691" s="12" customFormat="1" ht="15">
      <c r="A691" s="11"/>
    </row>
    <row r="692" s="12" customFormat="1" ht="15">
      <c r="A692" s="11"/>
    </row>
    <row r="693" s="12" customFormat="1" ht="15">
      <c r="A693" s="11"/>
    </row>
    <row r="694" s="12" customFormat="1" ht="15">
      <c r="A694" s="11"/>
    </row>
    <row r="695" s="12" customFormat="1" ht="15">
      <c r="A695" s="11"/>
    </row>
    <row r="696" s="12" customFormat="1" ht="15">
      <c r="A696" s="11"/>
    </row>
    <row r="697" s="12" customFormat="1" ht="15">
      <c r="A697" s="11"/>
    </row>
    <row r="698" s="12" customFormat="1" ht="15">
      <c r="A698" s="11"/>
    </row>
    <row r="699" s="12" customFormat="1" ht="15">
      <c r="A699" s="11"/>
    </row>
    <row r="700" s="12" customFormat="1" ht="15">
      <c r="A700" s="11"/>
    </row>
    <row r="701" s="12" customFormat="1" ht="15">
      <c r="A701" s="11"/>
    </row>
    <row r="702" s="12" customFormat="1" ht="15">
      <c r="A702" s="11"/>
    </row>
    <row r="703" s="12" customFormat="1" ht="15">
      <c r="A703" s="11"/>
    </row>
    <row r="704" s="12" customFormat="1" ht="15">
      <c r="A704" s="11"/>
    </row>
    <row r="705" s="12" customFormat="1" ht="15">
      <c r="A705" s="11"/>
    </row>
    <row r="706" s="12" customFormat="1" ht="15">
      <c r="A706" s="11"/>
    </row>
    <row r="707" s="12" customFormat="1" ht="15">
      <c r="A707" s="11"/>
    </row>
    <row r="708" s="12" customFormat="1" ht="15">
      <c r="A708" s="11"/>
    </row>
    <row r="709" s="12" customFormat="1" ht="15">
      <c r="A709" s="11"/>
    </row>
    <row r="710" s="12" customFormat="1" ht="15">
      <c r="A710" s="11"/>
    </row>
    <row r="711" s="12" customFormat="1" ht="15">
      <c r="A711" s="11"/>
    </row>
    <row r="712" s="12" customFormat="1" ht="15">
      <c r="A712" s="11"/>
    </row>
    <row r="713" s="12" customFormat="1" ht="15">
      <c r="A713" s="11"/>
    </row>
    <row r="714" s="12" customFormat="1" ht="15">
      <c r="A714" s="11"/>
    </row>
    <row r="715" s="12" customFormat="1" ht="15">
      <c r="A715" s="11"/>
    </row>
    <row r="716" s="12" customFormat="1" ht="15">
      <c r="A716" s="11"/>
    </row>
    <row r="717" s="12" customFormat="1" ht="15">
      <c r="A717" s="11"/>
    </row>
    <row r="718" s="12" customFormat="1" ht="15">
      <c r="A718" s="11"/>
    </row>
    <row r="719" s="12" customFormat="1" ht="15">
      <c r="A719" s="11"/>
    </row>
    <row r="720" s="12" customFormat="1" ht="15">
      <c r="A720" s="11"/>
    </row>
    <row r="721" s="12" customFormat="1" ht="15">
      <c r="A721" s="11"/>
    </row>
    <row r="722" s="12" customFormat="1" ht="15">
      <c r="A722" s="11"/>
    </row>
    <row r="723" s="12" customFormat="1" ht="15">
      <c r="A723" s="11"/>
    </row>
    <row r="724" s="12" customFormat="1" ht="15">
      <c r="A724" s="11"/>
    </row>
    <row r="725" s="12" customFormat="1" ht="15">
      <c r="A725" s="11"/>
    </row>
    <row r="726" s="12" customFormat="1" ht="15">
      <c r="A726" s="11"/>
    </row>
    <row r="727" s="12" customFormat="1" ht="15">
      <c r="A727" s="11"/>
    </row>
    <row r="728" s="12" customFormat="1" ht="15">
      <c r="A728" s="11"/>
    </row>
    <row r="729" s="12" customFormat="1" ht="15">
      <c r="A729" s="11"/>
    </row>
    <row r="730" s="12" customFormat="1" ht="15">
      <c r="A730" s="11"/>
    </row>
    <row r="731" s="12" customFormat="1" ht="15">
      <c r="A731" s="11"/>
    </row>
    <row r="732" s="12" customFormat="1" ht="15">
      <c r="A732" s="11"/>
    </row>
    <row r="733" s="12" customFormat="1" ht="15">
      <c r="A733" s="11"/>
    </row>
    <row r="734" s="12" customFormat="1" ht="15">
      <c r="A734" s="11"/>
    </row>
    <row r="735" s="12" customFormat="1" ht="15">
      <c r="A735" s="11"/>
    </row>
    <row r="736" s="12" customFormat="1" ht="15">
      <c r="A736" s="11"/>
    </row>
    <row r="737" s="12" customFormat="1" ht="15">
      <c r="A737" s="11"/>
    </row>
    <row r="738" s="12" customFormat="1" ht="15">
      <c r="A738" s="11"/>
    </row>
    <row r="739" s="12" customFormat="1" ht="15">
      <c r="A739" s="11"/>
    </row>
    <row r="740" s="12" customFormat="1" ht="15">
      <c r="A740" s="11"/>
    </row>
    <row r="741" s="12" customFormat="1" ht="15">
      <c r="A741" s="11"/>
    </row>
    <row r="742" s="12" customFormat="1" ht="15">
      <c r="A742" s="11"/>
    </row>
    <row r="743" s="12" customFormat="1" ht="15">
      <c r="A743" s="11"/>
    </row>
    <row r="744" s="12" customFormat="1" ht="15">
      <c r="A744" s="11"/>
    </row>
    <row r="745" s="12" customFormat="1" ht="15">
      <c r="A745" s="11"/>
    </row>
    <row r="746" s="12" customFormat="1" ht="15">
      <c r="A746" s="11"/>
    </row>
    <row r="747" s="12" customFormat="1" ht="15">
      <c r="A747" s="11"/>
    </row>
    <row r="748" s="12" customFormat="1" ht="15">
      <c r="A748" s="11"/>
    </row>
    <row r="749" s="12" customFormat="1" ht="15">
      <c r="A749" s="11"/>
    </row>
    <row r="750" s="12" customFormat="1" ht="15">
      <c r="A750" s="11"/>
    </row>
    <row r="751" s="12" customFormat="1" ht="15">
      <c r="A751" s="11"/>
    </row>
    <row r="752" s="12" customFormat="1" ht="15">
      <c r="A752" s="11"/>
    </row>
    <row r="753" s="12" customFormat="1" ht="15">
      <c r="A753" s="11"/>
    </row>
    <row r="754" s="12" customFormat="1" ht="15">
      <c r="A754" s="11"/>
    </row>
    <row r="755" s="12" customFormat="1" ht="15">
      <c r="A755" s="11"/>
    </row>
    <row r="756" s="12" customFormat="1" ht="15">
      <c r="A756" s="11"/>
    </row>
    <row r="757" s="12" customFormat="1" ht="15">
      <c r="A757" s="11"/>
    </row>
    <row r="758" s="12" customFormat="1" ht="15">
      <c r="A758" s="11"/>
    </row>
    <row r="759" s="12" customFormat="1" ht="15">
      <c r="A759" s="11"/>
    </row>
    <row r="760" s="12" customFormat="1" ht="15">
      <c r="A760" s="11"/>
    </row>
    <row r="761" s="12" customFormat="1" ht="15">
      <c r="A761" s="11"/>
    </row>
    <row r="762" s="12" customFormat="1" ht="15">
      <c r="A762" s="11"/>
    </row>
    <row r="763" s="12" customFormat="1" ht="15">
      <c r="A763" s="11"/>
    </row>
    <row r="764" s="12" customFormat="1" ht="15">
      <c r="A764" s="11"/>
    </row>
    <row r="765" s="12" customFormat="1" ht="15">
      <c r="A765" s="11"/>
    </row>
    <row r="766" s="12" customFormat="1" ht="15">
      <c r="A766" s="11"/>
    </row>
    <row r="767" s="12" customFormat="1" ht="15">
      <c r="A767" s="11"/>
    </row>
    <row r="768" s="12" customFormat="1" ht="15">
      <c r="A768" s="11"/>
    </row>
    <row r="769" s="12" customFormat="1" ht="15">
      <c r="A769" s="11"/>
    </row>
    <row r="770" s="12" customFormat="1" ht="15">
      <c r="A770" s="11"/>
    </row>
    <row r="771" s="12" customFormat="1" ht="15">
      <c r="A771" s="11"/>
    </row>
    <row r="772" s="12" customFormat="1" ht="15">
      <c r="A772" s="11"/>
    </row>
    <row r="773" s="12" customFormat="1" ht="15">
      <c r="A773" s="11"/>
    </row>
    <row r="774" s="12" customFormat="1" ht="15">
      <c r="A774" s="11"/>
    </row>
    <row r="775" s="12" customFormat="1" ht="15">
      <c r="A775" s="11"/>
    </row>
    <row r="776" s="12" customFormat="1" ht="15">
      <c r="A776" s="11"/>
    </row>
    <row r="777" s="12" customFormat="1" ht="15">
      <c r="A777" s="11"/>
    </row>
    <row r="778" s="12" customFormat="1" ht="15">
      <c r="A778" s="11"/>
    </row>
    <row r="779" s="12" customFormat="1" ht="15">
      <c r="A779" s="11"/>
    </row>
    <row r="780" s="12" customFormat="1" ht="15">
      <c r="A780" s="11"/>
    </row>
    <row r="781" s="12" customFormat="1" ht="15">
      <c r="A781" s="11"/>
    </row>
    <row r="782" s="12" customFormat="1" ht="15">
      <c r="A782" s="11"/>
    </row>
    <row r="783" s="12" customFormat="1" ht="15">
      <c r="A783" s="11"/>
    </row>
    <row r="784" s="12" customFormat="1" ht="15">
      <c r="A784" s="11"/>
    </row>
    <row r="785" s="12" customFormat="1" ht="15">
      <c r="A785" s="11"/>
    </row>
    <row r="786" s="12" customFormat="1" ht="15">
      <c r="A786" s="11"/>
    </row>
    <row r="787" s="12" customFormat="1" ht="15">
      <c r="A787" s="11"/>
    </row>
    <row r="788" s="12" customFormat="1" ht="15">
      <c r="A788" s="11"/>
    </row>
    <row r="789" s="12" customFormat="1" ht="15">
      <c r="A789" s="11"/>
    </row>
    <row r="790" s="12" customFormat="1" ht="15">
      <c r="A790" s="11"/>
    </row>
    <row r="791" s="12" customFormat="1" ht="15">
      <c r="A791" s="11"/>
    </row>
    <row r="792" s="12" customFormat="1" ht="15">
      <c r="A792" s="11"/>
    </row>
    <row r="793" s="12" customFormat="1" ht="15">
      <c r="A793" s="11"/>
    </row>
    <row r="794" s="12" customFormat="1" ht="15">
      <c r="A794" s="11"/>
    </row>
    <row r="795" s="12" customFormat="1" ht="15">
      <c r="A795" s="11"/>
    </row>
    <row r="796" s="12" customFormat="1" ht="15">
      <c r="A796" s="11"/>
    </row>
    <row r="797" s="12" customFormat="1" ht="15">
      <c r="A797" s="11"/>
    </row>
    <row r="798" s="12" customFormat="1" ht="15">
      <c r="A798" s="11"/>
    </row>
    <row r="799" s="12" customFormat="1" ht="15">
      <c r="A799" s="11"/>
    </row>
    <row r="800" s="12" customFormat="1" ht="15">
      <c r="A800" s="11"/>
    </row>
    <row r="801" s="12" customFormat="1" ht="15">
      <c r="A801" s="11"/>
    </row>
    <row r="802" s="12" customFormat="1" ht="15">
      <c r="A802" s="11"/>
    </row>
    <row r="803" s="12" customFormat="1" ht="15">
      <c r="A803" s="11"/>
    </row>
    <row r="804" s="12" customFormat="1" ht="15">
      <c r="A804" s="11"/>
    </row>
    <row r="805" s="12" customFormat="1" ht="15">
      <c r="A805" s="11"/>
    </row>
    <row r="806" s="12" customFormat="1" ht="15">
      <c r="A806" s="11"/>
    </row>
    <row r="807" s="12" customFormat="1" ht="15">
      <c r="A807" s="11"/>
    </row>
    <row r="808" s="12" customFormat="1" ht="15">
      <c r="A808" s="11"/>
    </row>
    <row r="809" s="12" customFormat="1" ht="15">
      <c r="A809" s="11"/>
    </row>
    <row r="810" s="12" customFormat="1" ht="15">
      <c r="A810" s="11"/>
    </row>
    <row r="811" s="12" customFormat="1" ht="15">
      <c r="A811" s="11"/>
    </row>
    <row r="812" s="12" customFormat="1" ht="15">
      <c r="A812" s="11"/>
    </row>
    <row r="813" s="12" customFormat="1" ht="15">
      <c r="A813" s="11"/>
    </row>
    <row r="814" s="12" customFormat="1" ht="15">
      <c r="A814" s="11"/>
    </row>
    <row r="815" s="12" customFormat="1" ht="15">
      <c r="A815" s="11"/>
    </row>
    <row r="816" s="12" customFormat="1" ht="15">
      <c r="A816" s="11"/>
    </row>
    <row r="817" s="12" customFormat="1" ht="15">
      <c r="A817" s="11"/>
    </row>
    <row r="818" s="12" customFormat="1" ht="15">
      <c r="A818" s="11"/>
    </row>
    <row r="819" s="12" customFormat="1" ht="15">
      <c r="A819" s="11"/>
    </row>
    <row r="820" s="12" customFormat="1" ht="15">
      <c r="A820" s="11"/>
    </row>
    <row r="821" s="12" customFormat="1" ht="15">
      <c r="A821" s="11"/>
    </row>
    <row r="822" s="12" customFormat="1" ht="15">
      <c r="A822" s="11"/>
    </row>
    <row r="823" s="12" customFormat="1" ht="15">
      <c r="A823" s="11"/>
    </row>
    <row r="824" s="12" customFormat="1" ht="15">
      <c r="A824" s="11"/>
    </row>
    <row r="825" s="12" customFormat="1" ht="15">
      <c r="A825" s="11"/>
    </row>
    <row r="826" s="12" customFormat="1" ht="15">
      <c r="A826" s="11"/>
    </row>
    <row r="827" s="12" customFormat="1" ht="15">
      <c r="A827" s="11"/>
    </row>
    <row r="828" s="12" customFormat="1" ht="15">
      <c r="A828" s="11"/>
    </row>
    <row r="829" s="12" customFormat="1" ht="15">
      <c r="A829" s="11"/>
    </row>
    <row r="830" s="12" customFormat="1" ht="15">
      <c r="A830" s="11"/>
    </row>
    <row r="831" s="12" customFormat="1" ht="15">
      <c r="A831" s="11"/>
    </row>
    <row r="832" s="12" customFormat="1" ht="15">
      <c r="A832" s="11"/>
    </row>
    <row r="833" s="12" customFormat="1" ht="15">
      <c r="A833" s="11"/>
    </row>
    <row r="834" s="12" customFormat="1" ht="15">
      <c r="A834" s="11"/>
    </row>
    <row r="835" s="12" customFormat="1" ht="15">
      <c r="A835" s="11"/>
    </row>
    <row r="836" s="12" customFormat="1" ht="15">
      <c r="A836" s="11"/>
    </row>
    <row r="837" s="12" customFormat="1" ht="15">
      <c r="A837" s="11"/>
    </row>
    <row r="838" s="12" customFormat="1" ht="15">
      <c r="A838" s="11"/>
    </row>
    <row r="839" s="12" customFormat="1" ht="15">
      <c r="A839" s="11"/>
    </row>
    <row r="840" s="12" customFormat="1" ht="15">
      <c r="A840" s="11"/>
    </row>
    <row r="841" s="12" customFormat="1" ht="15">
      <c r="A841" s="11"/>
    </row>
    <row r="842" s="12" customFormat="1" ht="15">
      <c r="A842" s="11"/>
    </row>
    <row r="843" s="12" customFormat="1" ht="15">
      <c r="A843" s="11"/>
    </row>
    <row r="844" s="12" customFormat="1" ht="15">
      <c r="A844" s="11"/>
    </row>
  </sheetData>
  <sheetProtection password="942E" sheet="1" objects="1" scenarios="1"/>
  <mergeCells count="20">
    <mergeCell ref="B1:N1"/>
    <mergeCell ref="B2:N2"/>
    <mergeCell ref="B56:C56"/>
    <mergeCell ref="B41:C41"/>
    <mergeCell ref="B42:C42"/>
    <mergeCell ref="B44:C44"/>
    <mergeCell ref="B43:N43"/>
    <mergeCell ref="B31:N31"/>
    <mergeCell ref="B32:N32"/>
    <mergeCell ref="B34:N34"/>
    <mergeCell ref="B33:N33"/>
    <mergeCell ref="B36:C36"/>
    <mergeCell ref="B37:C37"/>
    <mergeCell ref="B8:C8"/>
    <mergeCell ref="B5:N5"/>
    <mergeCell ref="B3:N3"/>
    <mergeCell ref="B6:N7"/>
    <mergeCell ref="B35:N35"/>
    <mergeCell ref="B29:N29"/>
    <mergeCell ref="B30:N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ignoredErrors>
    <ignoredError sqref="E19: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B20"/>
  <sheetViews>
    <sheetView zoomScalePageLayoutView="0" workbookViewId="0" topLeftCell="A1">
      <selection activeCell="B3" sqref="B3:B20"/>
    </sheetView>
  </sheetViews>
  <sheetFormatPr defaultColWidth="9.140625" defaultRowHeight="15"/>
  <cols>
    <col min="2" max="2" width="72.28125" style="0" customWidth="1"/>
  </cols>
  <sheetData>
    <row r="3" ht="30">
      <c r="B3" s="49" t="s">
        <v>51</v>
      </c>
    </row>
    <row r="4" ht="15">
      <c r="B4" s="47" t="s">
        <v>11</v>
      </c>
    </row>
    <row r="5" ht="17.25">
      <c r="B5" s="47" t="s">
        <v>54</v>
      </c>
    </row>
    <row r="6" ht="30">
      <c r="B6" s="50" t="s">
        <v>58</v>
      </c>
    </row>
    <row r="7" ht="17.25">
      <c r="B7" s="47" t="s">
        <v>55</v>
      </c>
    </row>
    <row r="8" ht="32.25">
      <c r="B8" s="50" t="s">
        <v>84</v>
      </c>
    </row>
    <row r="9" ht="30">
      <c r="B9" s="50" t="s">
        <v>85</v>
      </c>
    </row>
    <row r="10" ht="30">
      <c r="B10" s="50" t="s">
        <v>59</v>
      </c>
    </row>
    <row r="11" ht="17.25">
      <c r="B11" s="47" t="s">
        <v>86</v>
      </c>
    </row>
    <row r="12" ht="15">
      <c r="B12" s="47" t="s">
        <v>87</v>
      </c>
    </row>
    <row r="13" ht="15">
      <c r="B13" s="47" t="s">
        <v>52</v>
      </c>
    </row>
    <row r="14" ht="17.25">
      <c r="B14" s="47" t="s">
        <v>88</v>
      </c>
    </row>
    <row r="15" ht="15">
      <c r="B15" s="47" t="s">
        <v>46</v>
      </c>
    </row>
    <row r="16" ht="30">
      <c r="B16" s="50" t="s">
        <v>48</v>
      </c>
    </row>
    <row r="17" ht="15">
      <c r="B17" s="47" t="s">
        <v>45</v>
      </c>
    </row>
    <row r="18" ht="15">
      <c r="B18" s="47" t="s">
        <v>12</v>
      </c>
    </row>
    <row r="19" ht="15">
      <c r="B19" s="47" t="s">
        <v>75</v>
      </c>
    </row>
    <row r="20" ht="17.25">
      <c r="B20" s="51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HorvathKata</dc:creator>
  <cp:keywords/>
  <dc:description/>
  <cp:lastModifiedBy>Felhasználó</cp:lastModifiedBy>
  <cp:lastPrinted>2013-05-06T09:26:48Z</cp:lastPrinted>
  <dcterms:created xsi:type="dcterms:W3CDTF">2012-06-14T07:57:30Z</dcterms:created>
  <dcterms:modified xsi:type="dcterms:W3CDTF">2013-10-13T14:53:33Z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